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00_PROJEKT\2022_OV45_BEROUN_Karla Čapka_ZŠ\01 PD\03 DSP\SO01 SŠ+ZŠ\D143 ZTI\"/>
    </mc:Choice>
  </mc:AlternateContent>
  <xr:revisionPtr revIDLastSave="0" documentId="13_ncr:1_{9ADA7CFE-8CCE-47C9-92EE-2BDA1CBBF379}" xr6:coauthVersionLast="47" xr6:coauthVersionMax="47" xr10:uidLastSave="{00000000-0000-0000-0000-000000000000}"/>
  <bookViews>
    <workbookView xWindow="0" yWindow="0" windowWidth="13605" windowHeight="21000" xr2:uid="{00000000-000D-0000-FFFF-FFFF00000000}"/>
  </bookViews>
  <sheets>
    <sheet name="VÝPOČET" sheetId="1" r:id="rId1"/>
    <sheet name="MAPA" sheetId="3" r:id="rId2"/>
    <sheet name="DATA" sheetId="2" r:id="rId3"/>
  </sheets>
  <definedNames>
    <definedName name="měření" localSheetId="2">DATA!$AL$17</definedName>
    <definedName name="měření">VÝPOČET!$C$49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V26" i="1" l="1"/>
  <c r="V27" i="1"/>
  <c r="C29" i="1"/>
  <c r="S27" i="1" s="1"/>
  <c r="R11" i="1"/>
  <c r="S11" i="1"/>
  <c r="C22" i="1"/>
  <c r="S26" i="1" s="1"/>
  <c r="I38" i="1" s="1"/>
  <c r="F40" i="1" l="1"/>
  <c r="K41" i="1"/>
  <c r="K40" i="1"/>
  <c r="R65" i="1" l="1"/>
  <c r="R66" i="1" s="1"/>
  <c r="F66" i="1" s="1"/>
  <c r="S12" i="1"/>
  <c r="R12" i="1"/>
  <c r="G70" i="1" l="1"/>
  <c r="H70" i="1"/>
  <c r="I70" i="1"/>
  <c r="J70" i="1"/>
  <c r="K70" i="1"/>
  <c r="K66" i="1"/>
  <c r="L70" i="1"/>
  <c r="L66" i="1"/>
  <c r="M70" i="1"/>
  <c r="M66" i="1"/>
  <c r="N70" i="1"/>
  <c r="F70" i="1"/>
  <c r="I66" i="1"/>
  <c r="G66" i="1"/>
  <c r="H66" i="1"/>
  <c r="J66" i="1"/>
  <c r="H12" i="1"/>
  <c r="M12" i="1" s="1"/>
  <c r="H11" i="1"/>
  <c r="M11" i="1" s="1"/>
  <c r="N13" i="1" l="1"/>
  <c r="C34" i="1" l="1"/>
  <c r="C36" i="1" s="1"/>
  <c r="S28" i="1" l="1"/>
  <c r="V28" i="1"/>
  <c r="C51" i="1"/>
  <c r="C53" i="1" s="1"/>
  <c r="F67" i="1" l="1"/>
  <c r="D92" i="1" s="1"/>
  <c r="J67" i="1"/>
  <c r="D96" i="1" s="1"/>
  <c r="G67" i="1"/>
  <c r="D93" i="1" s="1"/>
  <c r="H67" i="1"/>
  <c r="D94" i="1" s="1"/>
  <c r="I67" i="1"/>
  <c r="D95" i="1" s="1"/>
  <c r="F71" i="1"/>
  <c r="D100" i="1" s="1"/>
  <c r="L71" i="1"/>
  <c r="D106" i="1" s="1"/>
  <c r="H71" i="1"/>
  <c r="D102" i="1" s="1"/>
  <c r="C84" i="1"/>
  <c r="G71" i="1"/>
  <c r="D101" i="1" s="1"/>
  <c r="J71" i="1"/>
  <c r="D104" i="1" s="1"/>
  <c r="I71" i="1"/>
  <c r="D103" i="1" s="1"/>
  <c r="K71" i="1"/>
  <c r="D105" i="1" s="1"/>
  <c r="N71" i="1"/>
  <c r="D108" i="1" s="1"/>
  <c r="L67" i="1"/>
  <c r="D98" i="1" s="1"/>
  <c r="M67" i="1"/>
  <c r="D99" i="1" s="1"/>
  <c r="M71" i="1"/>
  <c r="D107" i="1" s="1"/>
  <c r="K67" i="1"/>
  <c r="D97" i="1" s="1"/>
  <c r="C73" i="1" l="1"/>
  <c r="C83" i="1" l="1"/>
  <c r="C85" i="1" s="1"/>
  <c r="F85" i="1" s="1"/>
  <c r="C77" i="1"/>
  <c r="C79" i="1"/>
  <c r="F41" i="1" s="1"/>
</calcChain>
</file>

<file path=xl/sharedStrings.xml><?xml version="1.0" encoding="utf-8"?>
<sst xmlns="http://schemas.openxmlformats.org/spreadsheetml/2006/main" count="343" uniqueCount="237">
  <si>
    <t>Návrhové úhrny srážek s dobou trvání 5min až 72h</t>
  </si>
  <si>
    <t>Číslo 
stanice</t>
  </si>
  <si>
    <t>Místo</t>
  </si>
  <si>
    <t>Nadmořská výška
m n. m.</t>
  </si>
  <si>
    <t>periodicita
p rok-1</t>
  </si>
  <si>
    <t>Doba trvání srážek tc [min]</t>
  </si>
  <si>
    <t>Návrhové úhrny srážek hd [mm]</t>
  </si>
  <si>
    <t>Doba trvání srážek tc [h]</t>
  </si>
  <si>
    <t>Brno</t>
  </si>
  <si>
    <t>Bruntál</t>
  </si>
  <si>
    <t>Polička</t>
  </si>
  <si>
    <t>Kamýk nad Vltavou</t>
  </si>
  <si>
    <t>Klášterní Hradisko</t>
  </si>
  <si>
    <t>Mariánské Lázně</t>
  </si>
  <si>
    <t>Mšeno</t>
  </si>
  <si>
    <t>Ostrava - Vítkovice</t>
  </si>
  <si>
    <t>Petrovice</t>
  </si>
  <si>
    <t>Pěčín</t>
  </si>
  <si>
    <t>Plzeň - Doudlevce</t>
  </si>
  <si>
    <t>Praha - Hostivář</t>
  </si>
  <si>
    <t>Seč</t>
  </si>
  <si>
    <t>Tábor</t>
  </si>
  <si>
    <t>Telč</t>
  </si>
  <si>
    <t>Bílá Třemešná</t>
  </si>
  <si>
    <t>Třebíč</t>
  </si>
  <si>
    <t>Uherské Hradiště</t>
  </si>
  <si>
    <t>Vsetín</t>
  </si>
  <si>
    <t>Vyškov</t>
  </si>
  <si>
    <t>Znojmo</t>
  </si>
  <si>
    <t>nad 650</t>
  </si>
  <si>
    <t>min</t>
  </si>
  <si>
    <t xml:space="preserve">kv = </t>
  </si>
  <si>
    <t>f =</t>
  </si>
  <si>
    <t>druhy odvodňované plochy, druhy úprav povrchu</t>
  </si>
  <si>
    <t>střechy s propustnou horní vrstvou (vegetační střechy)</t>
  </si>
  <si>
    <t>střechy s vrstvou kačírku na nepropustné vrstvě</t>
  </si>
  <si>
    <t>střechy s nepropustnou horní vrstvou</t>
  </si>
  <si>
    <t>střechy s nepropustnou horní vrstvou o ploše větší než 10 000m2</t>
  </si>
  <si>
    <t>asfaltové a betonové plochy, dlažby se zálivkou spár</t>
  </si>
  <si>
    <t>dlažby s pískovými spárami</t>
  </si>
  <si>
    <t>upravené štěrkové plochy</t>
  </si>
  <si>
    <t>neupravené a nezatravněné plochy</t>
  </si>
  <si>
    <t>komunikace ze zatravňovacích tvárnic</t>
  </si>
  <si>
    <t>komunikace ze vsakovacích tvárnic</t>
  </si>
  <si>
    <t>sady, hřiště</t>
  </si>
  <si>
    <t>zatravněné plochy</t>
  </si>
  <si>
    <t>sklon</t>
  </si>
  <si>
    <t>do 1%</t>
  </si>
  <si>
    <t>1% až 5%</t>
  </si>
  <si>
    <t>nad 5%</t>
  </si>
  <si>
    <t>0,4 až 0,7</t>
  </si>
  <si>
    <t>0,5 až 0,7</t>
  </si>
  <si>
    <t>sočinitel odtoku srážkových vod</t>
  </si>
  <si>
    <t>0,7 až 0,9</t>
  </si>
  <si>
    <t>0,8 až 0,9</t>
  </si>
  <si>
    <t xml:space="preserve">zeminy </t>
  </si>
  <si>
    <t>štěrk střední</t>
  </si>
  <si>
    <t>štěrk jemný</t>
  </si>
  <si>
    <t>štěrkopísek</t>
  </si>
  <si>
    <t>písek střední</t>
  </si>
  <si>
    <t>písek jemný</t>
  </si>
  <si>
    <t>zahliněný písek</t>
  </si>
  <si>
    <t>písčitá hlína</t>
  </si>
  <si>
    <t>jílovitý písek</t>
  </si>
  <si>
    <t>spraš</t>
  </si>
  <si>
    <t>hlína</t>
  </si>
  <si>
    <t>hlinitý jíl</t>
  </si>
  <si>
    <t xml:space="preserve">jíl </t>
  </si>
  <si>
    <t>kv</t>
  </si>
  <si>
    <t>Vsakovací plocha</t>
  </si>
  <si>
    <t xml:space="preserve">L </t>
  </si>
  <si>
    <t>b</t>
  </si>
  <si>
    <t>h</t>
  </si>
  <si>
    <t>výška propustných stěn v m</t>
  </si>
  <si>
    <t xml:space="preserve">šířka podzemního prostoru v m </t>
  </si>
  <si>
    <t xml:space="preserve">délka podzemního prostoru v m </t>
  </si>
  <si>
    <t>L =</t>
  </si>
  <si>
    <t>b =</t>
  </si>
  <si>
    <t>m</t>
  </si>
  <si>
    <t>Vsakovací odtok</t>
  </si>
  <si>
    <t>f</t>
  </si>
  <si>
    <t>koeficient vsaku v m/s</t>
  </si>
  <si>
    <t>Regulovaný odtok</t>
  </si>
  <si>
    <t>regulovaný odtok do vodního toku nebo kanalizace</t>
  </si>
  <si>
    <t>Odvodněná plocha</t>
  </si>
  <si>
    <t>součinitel odtoku srážkových povrchových vod</t>
  </si>
  <si>
    <t>štěrk hrubý</t>
  </si>
  <si>
    <t>písek hrubý</t>
  </si>
  <si>
    <t>Celkem</t>
  </si>
  <si>
    <t>Retenční objem vsakovacího zařízení</t>
  </si>
  <si>
    <t>návrhové úhrny srážek</t>
  </si>
  <si>
    <t>oblast</t>
  </si>
  <si>
    <t>periodicita</t>
  </si>
  <si>
    <t>mm</t>
  </si>
  <si>
    <t xml:space="preserve">W </t>
  </si>
  <si>
    <t xml:space="preserve">m </t>
  </si>
  <si>
    <t>m =</t>
  </si>
  <si>
    <t>W =</t>
  </si>
  <si>
    <t>Doba prázdnění vsakovacího zařízení</t>
  </si>
  <si>
    <t>doba prazdnění vsakovacího zařízení v s</t>
  </si>
  <si>
    <t>s</t>
  </si>
  <si>
    <r>
      <t>m</t>
    </r>
    <r>
      <rPr>
        <vertAlign val="superscript"/>
        <sz val="11"/>
        <color indexed="8"/>
        <rFont val="Calibri"/>
        <family val="2"/>
        <charset val="238"/>
      </rPr>
      <t>2</t>
    </r>
  </si>
  <si>
    <t>žádná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</si>
  <si>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L . (h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/2 + b)</t>
    </r>
  </si>
  <si>
    <r>
      <t>A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</si>
  <si>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vsakovací plocha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</si>
  <si>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</si>
  <si>
    <r>
      <t>h</t>
    </r>
    <r>
      <rPr>
        <vertAlign val="subscript"/>
        <sz val="10"/>
        <color indexed="8"/>
        <rFont val="Calibri"/>
        <family val="2"/>
        <charset val="238"/>
      </rPr>
      <t>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</si>
  <si>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</si>
  <si>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1/f . k</t>
    </r>
    <r>
      <rPr>
        <b/>
        <vertAlign val="subscript"/>
        <sz val="10"/>
        <color indexed="8"/>
        <rFont val="Calibri"/>
        <family val="2"/>
        <charset val="238"/>
      </rPr>
      <t>v</t>
    </r>
    <r>
      <rPr>
        <b/>
        <sz val="10"/>
        <color indexed="8"/>
        <rFont val="Calibri"/>
        <family val="2"/>
        <charset val="238"/>
      </rPr>
      <t xml:space="preserve"> . A</t>
    </r>
    <r>
      <rPr>
        <b/>
        <vertAlign val="subscript"/>
        <sz val="10"/>
        <color indexed="8"/>
        <rFont val="Calibri"/>
        <family val="2"/>
        <charset val="238"/>
      </rPr>
      <t>vsak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</si>
  <si>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</si>
  <si>
    <r>
      <t>vsakovací odtok v 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</si>
  <si>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součinitel bezpečnosti vsaku (doporučuje se f</t>
    </r>
    <r>
      <rPr>
        <sz val="10"/>
        <color indexed="8"/>
        <rFont val="Calibri"/>
        <family val="2"/>
        <charset val="238"/>
      </rPr>
      <t>≥2)</t>
    </r>
  </si>
  <si>
    <r>
      <t>k</t>
    </r>
    <r>
      <rPr>
        <vertAlign val="subscript"/>
        <sz val="10"/>
        <color indexed="8"/>
        <rFont val="Calibri"/>
        <family val="2"/>
        <charset val="238"/>
      </rPr>
      <t>v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</si>
  <si>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  <r>
      <rPr>
        <sz val="10"/>
        <color theme="1"/>
        <rFont val="Calibri"/>
        <family val="2"/>
        <charset val="238"/>
        <scheme val="minor"/>
      </rPr>
      <t>/s</t>
    </r>
  </si>
  <si>
    <r>
      <t>A</t>
    </r>
    <r>
      <rPr>
        <b/>
        <vertAlign val="subscript"/>
        <sz val="10"/>
        <color indexed="8"/>
        <rFont val="Calibri"/>
        <family val="2"/>
        <charset val="238"/>
      </rPr>
      <t>red</t>
    </r>
    <r>
      <rPr>
        <b/>
        <sz val="10"/>
        <color indexed="8"/>
        <rFont val="Calibri"/>
        <family val="2"/>
        <charset val="238"/>
      </rPr>
      <t xml:space="preserve"> = ∑A</t>
    </r>
    <r>
      <rPr>
        <b/>
        <vertAlign val="subscript"/>
        <sz val="10"/>
        <color indexed="8"/>
        <rFont val="Calibri"/>
        <family val="2"/>
        <charset val="238"/>
      </rPr>
      <t>i</t>
    </r>
    <r>
      <rPr>
        <b/>
        <sz val="10"/>
        <color indexed="8"/>
        <rFont val="Calibri"/>
        <family val="2"/>
        <charset val="238"/>
      </rPr>
      <t xml:space="preserve"> . Ψ</t>
    </r>
    <r>
      <rPr>
        <b/>
        <vertAlign val="subscript"/>
        <sz val="10"/>
        <color indexed="8"/>
        <rFont val="Calibri"/>
        <family val="2"/>
        <charset val="238"/>
      </rPr>
      <t>i</t>
    </r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</si>
  <si>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</si>
  <si>
    <r>
      <t>redukovaný průmět odvodněné plochy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</si>
  <si>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A</t>
    </r>
    <r>
      <rPr>
        <vertAlign val="subscript"/>
        <sz val="10"/>
        <color indexed="8"/>
        <rFont val="Calibri"/>
        <family val="2"/>
        <charset val="238"/>
      </rPr>
      <t>i</t>
    </r>
  </si>
  <si>
    <r>
      <t>půdorysný průmět odvodňované plochy určitého druhu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</si>
  <si>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Ψ</t>
    </r>
    <r>
      <rPr>
        <vertAlign val="subscript"/>
        <sz val="10"/>
        <color indexed="8"/>
        <rFont val="Calibri"/>
        <family val="2"/>
        <charset val="238"/>
      </rPr>
      <t>i</t>
    </r>
  </si>
  <si>
    <r>
      <t>doba trvání T</t>
    </r>
    <r>
      <rPr>
        <vertAlign val="subscript"/>
        <sz val="10"/>
        <color indexed="8"/>
        <rFont val="Calibri"/>
        <family val="2"/>
        <charset val="238"/>
      </rPr>
      <t>c</t>
    </r>
  </si>
  <si>
    <r>
      <t>retenční objem V</t>
    </r>
    <r>
      <rPr>
        <vertAlign val="subscript"/>
        <sz val="10"/>
        <color indexed="8"/>
        <rFont val="Calibri"/>
        <family val="2"/>
        <charset val="238"/>
      </rPr>
      <t>vz</t>
    </r>
  </si>
  <si>
    <r>
      <t>m</t>
    </r>
    <r>
      <rPr>
        <vertAlign val="superscript"/>
        <sz val="10"/>
        <color indexed="8"/>
        <rFont val="Calibri"/>
        <family val="2"/>
        <charset val="238"/>
      </rPr>
      <t>3</t>
    </r>
  </si>
  <si>
    <r>
      <t>W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/m</t>
    </r>
  </si>
  <si>
    <r>
      <t>T</t>
    </r>
    <r>
      <rPr>
        <vertAlign val="subscript"/>
        <sz val="10"/>
        <color indexed="8"/>
        <rFont val="Calibri"/>
        <family val="2"/>
        <charset val="238"/>
      </rPr>
      <t>pr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</si>
  <si>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>V</t>
    </r>
    <r>
      <rPr>
        <vertAlign val="subscript"/>
        <sz val="10"/>
        <color indexed="8"/>
        <rFont val="Calibri"/>
        <family val="2"/>
        <charset val="238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</si>
  <si>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Q</t>
    </r>
    <r>
      <rPr>
        <vertAlign val="subscript"/>
        <sz val="10"/>
        <color indexed="8"/>
        <rFont val="Calibri"/>
        <family val="2"/>
        <charset val="238"/>
      </rPr>
      <t>vsak</t>
    </r>
    <r>
      <rPr>
        <sz val="10"/>
        <color theme="1"/>
        <rFont val="Calibri"/>
        <family val="2"/>
        <charset val="238"/>
        <scheme val="minor"/>
      </rPr>
      <t xml:space="preserve"> =</t>
    </r>
  </si>
  <si>
    <t>zemina</t>
  </si>
  <si>
    <t>m/s</t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</si>
  <si>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vz</t>
    </r>
  </si>
  <si>
    <r>
      <t>odvodňovaná plocha 
A</t>
    </r>
    <r>
      <rPr>
        <vertAlign val="subscript"/>
        <sz val="10"/>
        <color indexed="8"/>
        <rFont val="Calibri"/>
        <family val="2"/>
        <charset val="238"/>
      </rPr>
      <t>i</t>
    </r>
    <r>
      <rPr>
        <sz val="10"/>
        <color theme="1"/>
        <rFont val="Calibri"/>
        <family val="2"/>
        <charset val="238"/>
        <scheme val="minor"/>
      </rPr>
      <t xml:space="preserve"> v m</t>
    </r>
    <r>
      <rPr>
        <vertAlign val="superscript"/>
        <sz val="10"/>
        <color indexed="8"/>
        <rFont val="Calibri"/>
        <family val="2"/>
        <charset val="238"/>
      </rPr>
      <t>2</t>
    </r>
  </si>
  <si>
    <r>
      <t>celkový objem vsakovacího zařízení v m</t>
    </r>
    <r>
      <rPr>
        <vertAlign val="superscript"/>
        <sz val="10"/>
        <color theme="1"/>
        <rFont val="Calibri"/>
        <family val="2"/>
        <charset val="238"/>
        <scheme val="minor"/>
      </rPr>
      <t>3</t>
    </r>
  </si>
  <si>
    <t>plocha hladiny vsakovací nádrže (povrchové vsak. nádrže)</t>
  </si>
  <si>
    <r>
      <t>V</t>
    </r>
    <r>
      <rPr>
        <vertAlign val="subscript"/>
        <sz val="10"/>
        <color theme="1"/>
        <rFont val="Calibri"/>
        <family val="2"/>
        <charset val="238"/>
        <scheme val="minor"/>
      </rPr>
      <t>vz</t>
    </r>
    <r>
      <rPr>
        <sz val="10"/>
        <color theme="1"/>
        <rFont val="Calibri"/>
        <family val="2"/>
        <charset val="238"/>
        <scheme val="minor"/>
      </rPr>
      <t xml:space="preserve"> =</t>
    </r>
  </si>
  <si>
    <r>
      <t>A</t>
    </r>
    <r>
      <rPr>
        <vertAlign val="subscript"/>
        <sz val="10"/>
        <color theme="1"/>
        <rFont val="Calibri"/>
        <family val="2"/>
        <charset val="238"/>
        <scheme val="minor"/>
      </rPr>
      <t>vsak</t>
    </r>
    <r>
      <rPr>
        <sz val="10"/>
        <color theme="1"/>
        <rFont val="Calibri"/>
        <family val="2"/>
        <charset val="238"/>
        <scheme val="minor"/>
      </rPr>
      <t xml:space="preserve"> = </t>
    </r>
  </si>
  <si>
    <t>w =</t>
  </si>
  <si>
    <t>bez vsaku</t>
  </si>
  <si>
    <t>Horské lokality nad 650</t>
  </si>
  <si>
    <t>m n.m.</t>
  </si>
  <si>
    <t>per.</t>
  </si>
  <si>
    <r>
      <t>V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(w.h</t>
    </r>
    <r>
      <rPr>
        <b/>
        <vertAlign val="subscript"/>
        <sz val="10"/>
        <color theme="1"/>
        <rFont val="Calibri"/>
        <family val="2"/>
        <charset val="238"/>
        <scheme val="minor"/>
      </rPr>
      <t>d</t>
    </r>
    <r>
      <rPr>
        <b/>
        <sz val="10"/>
        <color theme="1"/>
        <rFont val="Calibri"/>
        <family val="2"/>
        <charset val="238"/>
        <scheme val="minor"/>
      </rPr>
      <t>)/1000 . (A</t>
    </r>
    <r>
      <rPr>
        <b/>
        <vertAlign val="subscript"/>
        <sz val="10"/>
        <color theme="1"/>
        <rFont val="Calibri"/>
        <family val="2"/>
        <charset val="238"/>
        <scheme val="minor"/>
      </rPr>
      <t>red</t>
    </r>
    <r>
      <rPr>
        <b/>
        <sz val="10"/>
        <color theme="1"/>
        <rFont val="Calibri"/>
        <family val="2"/>
        <charset val="238"/>
        <scheme val="minor"/>
      </rPr>
      <t>+A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>) - (Q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>+Q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>) . T</t>
    </r>
    <r>
      <rPr>
        <b/>
        <vertAlign val="subscript"/>
        <sz val="10"/>
        <color theme="1"/>
        <rFont val="Calibri"/>
        <family val="2"/>
        <charset val="238"/>
        <scheme val="minor"/>
      </rPr>
      <t>c</t>
    </r>
    <r>
      <rPr>
        <b/>
        <sz val="10"/>
        <color theme="1"/>
        <rFont val="Calibri"/>
        <family val="2"/>
        <charset val="238"/>
        <scheme val="minor"/>
      </rPr>
      <t xml:space="preserve"> . 60</t>
    </r>
  </si>
  <si>
    <r>
      <t>doba trvání T</t>
    </r>
    <r>
      <rPr>
        <vertAlign val="subscript"/>
        <sz val="9"/>
        <color indexed="8"/>
        <rFont val="Calibri"/>
        <family val="2"/>
        <charset val="238"/>
      </rPr>
      <t>c</t>
    </r>
  </si>
  <si>
    <r>
      <t>návrhové úhrny srážek h</t>
    </r>
    <r>
      <rPr>
        <vertAlign val="subscript"/>
        <sz val="9"/>
        <color theme="1"/>
        <rFont val="Calibri"/>
        <family val="2"/>
        <charset val="238"/>
        <scheme val="minor"/>
      </rPr>
      <t>d</t>
    </r>
  </si>
  <si>
    <r>
      <t>retenční objem V</t>
    </r>
    <r>
      <rPr>
        <vertAlign val="subscript"/>
        <sz val="9"/>
        <color indexed="8"/>
        <rFont val="Calibri"/>
        <family val="2"/>
        <charset val="238"/>
      </rPr>
      <t>vz</t>
    </r>
  </si>
  <si>
    <t>tabulka grafu upravená</t>
  </si>
  <si>
    <t>=</t>
  </si>
  <si>
    <t>hod</t>
  </si>
  <si>
    <t xml:space="preserve">R = </t>
  </si>
  <si>
    <t>b) pro vsakovací šachtu s propustnými stěnami ve spodní části (kruhová)</t>
  </si>
  <si>
    <t>c) odhadovaná vsakovací plocha</t>
  </si>
  <si>
    <t>koeficient</t>
  </si>
  <si>
    <r>
      <t>A</t>
    </r>
    <r>
      <rPr>
        <vertAlign val="subscript"/>
        <sz val="10"/>
        <color indexed="8"/>
        <rFont val="Calibri"/>
        <family val="2"/>
        <charset val="238"/>
      </rPr>
      <t>red</t>
    </r>
    <r>
      <rPr>
        <sz val="10"/>
        <color indexed="8"/>
        <rFont val="Calibri"/>
        <family val="2"/>
        <charset val="238"/>
      </rPr>
      <t xml:space="preserve"> =</t>
    </r>
  </si>
  <si>
    <t>a)</t>
  </si>
  <si>
    <t>b)</t>
  </si>
  <si>
    <t>c)</t>
  </si>
  <si>
    <t>Plocha povrchové vsakovací nádrže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</si>
  <si>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π . (R + h</t>
    </r>
    <r>
      <rPr>
        <b/>
        <vertAlign val="subscript"/>
        <sz val="10"/>
        <color indexed="8"/>
        <rFont val="Calibri"/>
        <family val="2"/>
        <charset val="238"/>
      </rPr>
      <t>z</t>
    </r>
    <r>
      <rPr>
        <b/>
        <sz val="10"/>
        <color indexed="8"/>
        <rFont val="Calibri"/>
        <family val="2"/>
        <charset val="238"/>
      </rPr>
      <t>/4)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</si>
  <si>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R</t>
  </si>
  <si>
    <t xml:space="preserve">poloměr vsakovací šachty v m 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</si>
  <si>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 xml:space="preserve"> = (0,1 až 0,3) .  A</t>
    </r>
    <r>
      <rPr>
        <b/>
        <vertAlign val="subscript"/>
        <sz val="10"/>
        <color indexed="8"/>
        <rFont val="Calibri"/>
        <family val="2"/>
        <charset val="238"/>
      </rPr>
      <t>red</t>
    </r>
  </si>
  <si>
    <t>Zvolená vsakovací plocha dle výpočtu</t>
  </si>
  <si>
    <r>
      <t>A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</si>
  <si>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vertAlign val="superscript"/>
        <sz val="8"/>
        <color theme="0" tint="-0.249977111117893"/>
        <rFont val="Calibri"/>
        <family val="2"/>
        <charset val="238"/>
      </rPr>
      <t>3</t>
    </r>
  </si>
  <si>
    <r>
      <t>odtokový 
součinitel Ψ</t>
    </r>
    <r>
      <rPr>
        <vertAlign val="subscript"/>
        <sz val="9"/>
        <color indexed="8"/>
        <rFont val="Calibri"/>
        <family val="2"/>
        <charset val="238"/>
      </rPr>
      <t>i</t>
    </r>
    <r>
      <rPr>
        <sz val="9"/>
        <color theme="1"/>
        <rFont val="Calibri"/>
        <family val="2"/>
        <charset val="238"/>
        <scheme val="minor"/>
      </rPr>
      <t xml:space="preserve"> </t>
    </r>
  </si>
  <si>
    <t>24;00</t>
  </si>
  <si>
    <t>48;00</t>
  </si>
  <si>
    <t>72;00</t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</si>
  <si>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2</t>
    </r>
  </si>
  <si>
    <t>typ plochy, sklon v %</t>
  </si>
  <si>
    <r>
      <t>redukovaná 
plocha m</t>
    </r>
    <r>
      <rPr>
        <vertAlign val="superscript"/>
        <sz val="10"/>
        <color indexed="8"/>
        <rFont val="Calibri"/>
        <family val="2"/>
        <charset val="238"/>
      </rPr>
      <t>2</t>
    </r>
  </si>
  <si>
    <t>w</t>
  </si>
  <si>
    <t>Prostory odvodněné do dešťové kanalizace nacházející se pod hladinou zpětného vzdutí jsou proti vniknutí vzduté vody z dešťové kanalizace chráněny technickým opatřením podle EN 12056-4 a ČSN 75 6760.</t>
  </si>
  <si>
    <t>Při přetečení retenční dešťové nádrže umístěné vně budovy je možný odtok srážkové vody z
 retenční dešťové nádrže po povrchu terénu nebo přepadovým potrubím mimo budovy nebo podzemní dopravní zařízení.</t>
  </si>
  <si>
    <t>Při zpětném vzdutí v dešťové kanalizaci, která je zaústěna do retenční dešťové nádrže,
 je možný odtok srážkové vody z dešťové kanalizace po povrchu terénu mimo budovy nebo podzemní dopravní zařízení.</t>
  </si>
  <si>
    <t>Prostory odvodněné do dešťové kanalizace nacházející se pod hladinou zpětného vzdutí jsou
 proti vniknutí vzduté vody z dešťové kanalizace chráněny technickým opatřením podle EN 12056-4 a ČSN 75 6760.</t>
  </si>
  <si>
    <t>Pokud není u retenčních dešťových nádrží umístěných vně budovy splněna některá z podmínek uvedených v předchozích třech odstavcích.</t>
  </si>
  <si>
    <t>Pokud není u retenčních dešťových nádrží umístěných vně budovy splněna některá z podmínek uvedených 
v předchozích třech odstavcích.</t>
  </si>
  <si>
    <t>Pokud se retenční dešťová nádrž nachází uvnitř budovy.</t>
  </si>
  <si>
    <t>p</t>
  </si>
  <si>
    <t>součinitel</t>
  </si>
  <si>
    <t>Tabulka 1</t>
  </si>
  <si>
    <t>Při přetečení retenční dešťové nádrže umístěné vně budovy je možný odtok srážkové vody 
z retenční dešťové nádrže po povrchu terénu nebo přepadovým potrubím mimo budovy nebo podzemní dopravní zařízení.</t>
  </si>
  <si>
    <t>souč.</t>
  </si>
  <si>
    <t>p =</t>
  </si>
  <si>
    <t>Riziko při přeplnění retenční dešťové nádrže</t>
  </si>
  <si>
    <r>
      <t>m</t>
    </r>
    <r>
      <rPr>
        <b/>
        <vertAlign val="superscript"/>
        <sz val="11"/>
        <color indexed="8"/>
        <rFont val="Calibri"/>
        <family val="2"/>
        <charset val="238"/>
      </rPr>
      <t>2</t>
    </r>
  </si>
  <si>
    <r>
      <t>A</t>
    </r>
    <r>
      <rPr>
        <b/>
        <vertAlign val="subscript"/>
        <sz val="10"/>
        <color theme="1"/>
        <rFont val="Calibri"/>
        <family val="2"/>
        <charset val="238"/>
        <scheme val="minor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</si>
  <si>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vsak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</si>
  <si>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  <r>
      <rPr>
        <b/>
        <sz val="10"/>
        <color theme="1"/>
        <rFont val="Calibri"/>
        <family val="2"/>
        <charset val="238"/>
        <scheme val="minor"/>
      </rPr>
      <t>/s</t>
    </r>
  </si>
  <si>
    <r>
      <t xml:space="preserve">periodicita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</si>
  <si>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 xml:space="preserve">součinitel stoletých srážek viz </t>
    </r>
    <r>
      <rPr>
        <b/>
        <sz val="10"/>
        <color theme="1"/>
        <rFont val="Calibri"/>
        <family val="2"/>
        <charset val="238"/>
        <scheme val="minor"/>
      </rPr>
      <t>Tabulka 1</t>
    </r>
  </si>
  <si>
    <r>
      <t>max.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</si>
  <si>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r>
      <t>m</t>
    </r>
    <r>
      <rPr>
        <b/>
        <vertAlign val="superscript"/>
        <sz val="10"/>
        <color indexed="8"/>
        <rFont val="Calibri"/>
        <family val="2"/>
        <charset val="238"/>
      </rPr>
      <t>3</t>
    </r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</si>
  <si>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theme="1"/>
        <rFont val="Calibri"/>
        <family val="2"/>
        <charset val="238"/>
        <scheme val="minor"/>
      </rPr>
      <t xml:space="preserve"> = </t>
    </r>
  </si>
  <si>
    <r>
      <t>Graf retenčního objemu V</t>
    </r>
    <r>
      <rPr>
        <b/>
        <u/>
        <vertAlign val="subscript"/>
        <sz val="12"/>
        <color theme="1"/>
        <rFont val="Calibri"/>
        <family val="2"/>
        <charset val="238"/>
        <scheme val="minor"/>
      </rPr>
      <t>vz</t>
    </r>
    <r>
      <rPr>
        <b/>
        <u/>
        <sz val="12"/>
        <color theme="1"/>
        <rFont val="Calibri"/>
        <family val="2"/>
        <charset val="238"/>
        <scheme val="minor"/>
      </rPr>
      <t xml:space="preserve"> v m</t>
    </r>
    <r>
      <rPr>
        <b/>
        <u/>
        <vertAlign val="superscript"/>
        <sz val="12"/>
        <color theme="1"/>
        <rFont val="Calibri"/>
        <family val="2"/>
        <charset val="238"/>
        <scheme val="minor"/>
      </rPr>
      <t>3</t>
    </r>
  </si>
  <si>
    <t>l/s</t>
  </si>
  <si>
    <r>
      <t>T</t>
    </r>
    <r>
      <rPr>
        <b/>
        <vertAlign val="subscript"/>
        <sz val="10"/>
        <color indexed="8"/>
        <rFont val="Calibri"/>
        <family val="2"/>
        <charset val="238"/>
      </rPr>
      <t>pr</t>
    </r>
    <r>
      <rPr>
        <b/>
        <sz val="10"/>
        <color indexed="8"/>
        <rFont val="Calibri"/>
        <family val="2"/>
        <charset val="238"/>
      </rPr>
      <t xml:space="preserve"> = V</t>
    </r>
    <r>
      <rPr>
        <b/>
        <vertAlign val="subscript"/>
        <sz val="10"/>
        <color indexed="8"/>
        <rFont val="Calibri"/>
        <family val="2"/>
        <charset val="238"/>
      </rPr>
      <t>vz</t>
    </r>
    <r>
      <rPr>
        <b/>
        <sz val="10"/>
        <color indexed="8"/>
        <rFont val="Calibri"/>
        <family val="2"/>
        <charset val="238"/>
      </rPr>
      <t>/(Q</t>
    </r>
    <r>
      <rPr>
        <b/>
        <vertAlign val="subscript"/>
        <sz val="10"/>
        <color indexed="8"/>
        <rFont val="Calibri"/>
        <family val="2"/>
        <charset val="238"/>
      </rPr>
      <t>vsak</t>
    </r>
    <r>
      <rPr>
        <b/>
        <sz val="10"/>
        <color indexed="8"/>
        <rFont val="Calibri"/>
        <family val="2"/>
        <charset val="238"/>
      </rPr>
      <t>+Q</t>
    </r>
    <r>
      <rPr>
        <b/>
        <vertAlign val="subscript"/>
        <sz val="10"/>
        <color indexed="8"/>
        <rFont val="Calibri"/>
        <family val="2"/>
        <charset val="238"/>
      </rPr>
      <t>o</t>
    </r>
    <r>
      <rPr>
        <b/>
        <sz val="10"/>
        <color indexed="8"/>
        <rFont val="Calibri"/>
        <family val="2"/>
        <charset val="238"/>
      </rPr>
      <t>)</t>
    </r>
  </si>
  <si>
    <r>
      <t>Q</t>
    </r>
    <r>
      <rPr>
        <b/>
        <vertAlign val="subscript"/>
        <sz val="10"/>
        <color theme="1"/>
        <rFont val="Calibri"/>
        <family val="2"/>
        <charset val="238"/>
        <scheme val="minor"/>
      </rPr>
      <t>o</t>
    </r>
    <r>
      <rPr>
        <b/>
        <sz val="10"/>
        <color theme="1"/>
        <rFont val="Calibri"/>
        <family val="2"/>
        <charset val="238"/>
        <scheme val="minor"/>
      </rPr>
      <t xml:space="preserve"> =</t>
    </r>
  </si>
  <si>
    <t>veg. střecha Isover</t>
  </si>
  <si>
    <r>
      <t>80 - 150 mm    akum. vody 51-100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</si>
  <si>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200 - 300mm   akum. vody 120-150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</si>
  <si>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r>
      <t>300+ mm          akum. vody 100+ l/m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</si>
  <si>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c=0,5</t>
  </si>
  <si>
    <t>c=0,3</t>
  </si>
  <si>
    <t>c=0,1-0,3</t>
  </si>
  <si>
    <t>%</t>
  </si>
  <si>
    <t>pórovitost nebo retenční schopnost vsakovacího zařízení v %</t>
  </si>
  <si>
    <t>Avsak</t>
  </si>
  <si>
    <t>m3</t>
  </si>
  <si>
    <t>Zadaný objem zařízení</t>
  </si>
  <si>
    <t>Objem zařízení vyplněného štěrkem nebo prefabrikovanými bloky</t>
  </si>
  <si>
    <r>
      <t>m</t>
    </r>
    <r>
      <rPr>
        <b/>
        <vertAlign val="superscript"/>
        <sz val="10"/>
        <color theme="1"/>
        <rFont val="Calibri"/>
        <family val="2"/>
        <charset val="238"/>
        <scheme val="minor"/>
      </rPr>
      <t>3</t>
    </r>
    <r>
      <rPr>
        <b/>
        <sz val="10"/>
        <color theme="1"/>
        <rFont val="Calibri"/>
        <family val="2"/>
        <charset val="238"/>
        <scheme val="minor"/>
      </rPr>
      <t xml:space="preserve"> při pórovitosti materiálu</t>
    </r>
  </si>
  <si>
    <t>Vypočítaný objem zařízení</t>
  </si>
  <si>
    <t>Intenzita deště</t>
  </si>
  <si>
    <t>České Budějovice</t>
  </si>
  <si>
    <t>Hodonín</t>
  </si>
  <si>
    <t>Hradec Králové</t>
  </si>
  <si>
    <t>Jihlava</t>
  </si>
  <si>
    <t>Karlovy Vary</t>
  </si>
  <si>
    <t>Klatovy</t>
  </si>
  <si>
    <t>Olomouc</t>
  </si>
  <si>
    <t>Opava</t>
  </si>
  <si>
    <t>Ostrava</t>
  </si>
  <si>
    <t>Plzeň</t>
  </si>
  <si>
    <t>Praha</t>
  </si>
  <si>
    <t>Roudnice nad Labem</t>
  </si>
  <si>
    <t>Slaný</t>
  </si>
  <si>
    <t>Turnov</t>
  </si>
  <si>
    <t>Týna nad Vltavou</t>
  </si>
  <si>
    <t>Zlín</t>
  </si>
  <si>
    <t>l/s.ha</t>
  </si>
  <si>
    <t>měření</t>
  </si>
  <si>
    <t>a) pro podzemní prostor s propustnými stěnami (AS-KRECHT)</t>
  </si>
  <si>
    <t>Budova C</t>
  </si>
  <si>
    <t>Budova F</t>
  </si>
  <si>
    <r>
      <t>m</t>
    </r>
    <r>
      <rPr>
        <vertAlign val="superscript"/>
        <sz val="10"/>
        <color theme="1"/>
        <rFont val="Calibri"/>
        <family val="2"/>
        <charset val="238"/>
        <scheme val="minor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</si>
</sst>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000000"/>
    <numFmt numFmtId="166" formatCode="0.00;[Red]0.00"/>
  </numFmts>
  <fonts count="3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indexed="8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vertAlign val="subscript"/>
      <sz val="10"/>
      <color indexed="8"/>
      <name val="Calibri"/>
      <family val="2"/>
      <charset val="238"/>
    </font>
    <font>
      <b/>
      <sz val="10"/>
      <color indexed="8"/>
      <name val="Calibri"/>
      <family val="2"/>
      <charset val="238"/>
    </font>
    <font>
      <vertAlign val="subscript"/>
      <sz val="10"/>
      <color indexed="8"/>
      <name val="Calibri"/>
      <family val="2"/>
      <charset val="238"/>
    </font>
    <font>
      <vertAlign val="superscript"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vertAlign val="subscript"/>
      <sz val="10"/>
      <color theme="1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sz val="10"/>
      <color theme="0" tint="-0.249977111117893"/>
      <name val="Calibri"/>
      <family val="2"/>
      <charset val="238"/>
      <scheme val="minor"/>
    </font>
    <font>
      <sz val="9"/>
      <color theme="0" tint="-0.249977111117893"/>
      <name val="Calibri"/>
      <family val="2"/>
      <charset val="238"/>
      <scheme val="minor"/>
    </font>
    <font>
      <b/>
      <vertAlign val="subscript"/>
      <sz val="10"/>
      <color theme="1"/>
      <name val="Calibri"/>
      <family val="2"/>
      <charset val="238"/>
      <scheme val="minor"/>
    </font>
    <font>
      <vertAlign val="subscript"/>
      <sz val="9"/>
      <color indexed="8"/>
      <name val="Calibri"/>
      <family val="2"/>
      <charset val="238"/>
    </font>
    <font>
      <vertAlign val="subscript"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vertAlign val="superscript"/>
      <sz val="10"/>
      <color indexed="8"/>
      <name val="Calibri"/>
      <family val="2"/>
      <charset val="238"/>
    </font>
    <font>
      <sz val="8"/>
      <color theme="0" tint="-0.249977111117893"/>
      <name val="Calibri"/>
      <family val="2"/>
      <charset val="238"/>
      <scheme val="minor"/>
    </font>
    <font>
      <vertAlign val="superscript"/>
      <sz val="8"/>
      <color theme="0" tint="-0.249977111117893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vertAlign val="superscript"/>
      <sz val="11"/>
      <color indexed="8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b/>
      <u/>
      <vertAlign val="subscript"/>
      <sz val="12"/>
      <color theme="1"/>
      <name val="Calibri"/>
      <family val="2"/>
      <charset val="238"/>
      <scheme val="minor"/>
    </font>
    <font>
      <b/>
      <u/>
      <vertAlign val="superscript"/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</fills>
  <borders count="10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medium">
        <color indexed="64"/>
      </right>
      <top style="medium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ash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315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164" fontId="0" fillId="0" borderId="14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164" fontId="0" fillId="0" borderId="22" xfId="0" applyNumberFormat="1" applyBorder="1" applyAlignment="1">
      <alignment horizontal="center" vertical="center"/>
    </xf>
    <xf numFmtId="164" fontId="0" fillId="0" borderId="23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0" fillId="0" borderId="25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45" xfId="0" applyFont="1" applyBorder="1" applyAlignment="1">
      <alignment vertical="center"/>
    </xf>
    <xf numFmtId="0" fontId="6" fillId="0" borderId="46" xfId="0" applyFont="1" applyBorder="1" applyAlignment="1">
      <alignment vertical="center"/>
    </xf>
    <xf numFmtId="0" fontId="6" fillId="0" borderId="47" xfId="0" applyFont="1" applyBorder="1" applyAlignment="1">
      <alignment vertical="center"/>
    </xf>
    <xf numFmtId="0" fontId="6" fillId="0" borderId="48" xfId="0" applyFont="1" applyBorder="1" applyAlignment="1">
      <alignment vertical="center"/>
    </xf>
    <xf numFmtId="2" fontId="6" fillId="0" borderId="0" xfId="0" applyNumberFormat="1" applyFont="1" applyAlignment="1">
      <alignment horizontal="center" vertical="center"/>
    </xf>
    <xf numFmtId="0" fontId="0" fillId="0" borderId="2" xfId="0" applyBorder="1"/>
    <xf numFmtId="0" fontId="0" fillId="0" borderId="33" xfId="0" applyBorder="1"/>
    <xf numFmtId="0" fontId="0" fillId="0" borderId="14" xfId="0" applyBorder="1"/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51" xfId="0" applyBorder="1" applyAlignment="1">
      <alignment vertical="center"/>
    </xf>
    <xf numFmtId="0" fontId="0" fillId="0" borderId="31" xfId="0" applyBorder="1"/>
    <xf numFmtId="0" fontId="6" fillId="0" borderId="54" xfId="0" applyFont="1" applyBorder="1" applyAlignment="1">
      <alignment vertical="center"/>
    </xf>
    <xf numFmtId="0" fontId="6" fillId="0" borderId="55" xfId="0" applyFont="1" applyBorder="1" applyAlignment="1">
      <alignment vertical="center"/>
    </xf>
    <xf numFmtId="0" fontId="6" fillId="0" borderId="37" xfId="0" applyFont="1" applyBorder="1" applyAlignment="1">
      <alignment vertical="center"/>
    </xf>
    <xf numFmtId="0" fontId="6" fillId="0" borderId="40" xfId="0" applyFont="1" applyBorder="1" applyAlignment="1">
      <alignment vertical="center"/>
    </xf>
    <xf numFmtId="0" fontId="6" fillId="0" borderId="43" xfId="0" applyFont="1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3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34" xfId="0" applyBorder="1" applyAlignment="1">
      <alignment vertical="center"/>
    </xf>
    <xf numFmtId="0" fontId="0" fillId="0" borderId="58" xfId="0" applyBorder="1" applyAlignment="1">
      <alignment vertical="center"/>
    </xf>
    <xf numFmtId="0" fontId="0" fillId="0" borderId="57" xfId="0" applyBorder="1" applyAlignment="1">
      <alignment vertical="center"/>
    </xf>
    <xf numFmtId="0" fontId="0" fillId="0" borderId="59" xfId="0" applyBorder="1" applyAlignment="1">
      <alignment vertical="center"/>
    </xf>
    <xf numFmtId="0" fontId="0" fillId="0" borderId="34" xfId="0" applyBorder="1" applyAlignment="1">
      <alignment horizontal="center" vertical="center" wrapText="1"/>
    </xf>
    <xf numFmtId="11" fontId="0" fillId="0" borderId="0" xfId="0" applyNumberFormat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3" fillId="2" borderId="56" xfId="0" applyFont="1" applyFill="1" applyBorder="1" applyAlignment="1">
      <alignment vertical="center"/>
    </xf>
    <xf numFmtId="0" fontId="3" fillId="2" borderId="49" xfId="0" applyFont="1" applyFill="1" applyBorder="1" applyAlignment="1">
      <alignment vertical="center"/>
    </xf>
    <xf numFmtId="0" fontId="0" fillId="0" borderId="69" xfId="0" applyBorder="1"/>
    <xf numFmtId="0" fontId="0" fillId="0" borderId="70" xfId="0" applyBorder="1"/>
    <xf numFmtId="164" fontId="0" fillId="0" borderId="51" xfId="0" applyNumberFormat="1" applyBorder="1"/>
    <xf numFmtId="0" fontId="0" fillId="0" borderId="51" xfId="0" applyBorder="1"/>
    <xf numFmtId="0" fontId="0" fillId="0" borderId="71" xfId="0" applyBorder="1"/>
    <xf numFmtId="0" fontId="0" fillId="0" borderId="72" xfId="0" applyBorder="1"/>
    <xf numFmtId="0" fontId="0" fillId="0" borderId="73" xfId="0" applyBorder="1"/>
    <xf numFmtId="0" fontId="0" fillId="0" borderId="68" xfId="0" applyBorder="1"/>
    <xf numFmtId="0" fontId="0" fillId="0" borderId="35" xfId="0" applyBorder="1"/>
    <xf numFmtId="0" fontId="0" fillId="0" borderId="74" xfId="0" applyBorder="1"/>
    <xf numFmtId="0" fontId="0" fillId="0" borderId="77" xfId="0" applyBorder="1"/>
    <xf numFmtId="0" fontId="0" fillId="0" borderId="76" xfId="0" applyBorder="1"/>
    <xf numFmtId="0" fontId="0" fillId="0" borderId="8" xfId="0" applyBorder="1"/>
    <xf numFmtId="0" fontId="0" fillId="0" borderId="32" xfId="0" applyBorder="1"/>
    <xf numFmtId="164" fontId="0" fillId="0" borderId="31" xfId="0" applyNumberFormat="1" applyBorder="1"/>
    <xf numFmtId="0" fontId="0" fillId="0" borderId="75" xfId="0" applyBorder="1"/>
    <xf numFmtId="0" fontId="0" fillId="0" borderId="24" xfId="0" applyBorder="1"/>
    <xf numFmtId="0" fontId="0" fillId="0" borderId="3" xfId="0" applyBorder="1"/>
    <xf numFmtId="164" fontId="0" fillId="0" borderId="69" xfId="0" applyNumberFormat="1" applyBorder="1"/>
    <xf numFmtId="0" fontId="0" fillId="0" borderId="10" xfId="0" applyBorder="1"/>
    <xf numFmtId="0" fontId="0" fillId="0" borderId="67" xfId="0" applyBorder="1"/>
    <xf numFmtId="0" fontId="0" fillId="0" borderId="78" xfId="0" applyBorder="1"/>
    <xf numFmtId="0" fontId="0" fillId="0" borderId="65" xfId="0" applyBorder="1" applyAlignment="1">
      <alignment horizontal="left" vertical="center"/>
    </xf>
    <xf numFmtId="0" fontId="0" fillId="0" borderId="82" xfId="0" applyBorder="1" applyAlignment="1">
      <alignment horizontal="left" vertical="center"/>
    </xf>
    <xf numFmtId="0" fontId="0" fillId="0" borderId="83" xfId="0" applyBorder="1" applyAlignment="1">
      <alignment horizontal="left" vertical="center"/>
    </xf>
    <xf numFmtId="165" fontId="0" fillId="0" borderId="83" xfId="0" applyNumberFormat="1" applyBorder="1" applyAlignment="1">
      <alignment horizontal="left" vertical="center"/>
    </xf>
    <xf numFmtId="0" fontId="0" fillId="0" borderId="84" xfId="0" applyBorder="1" applyAlignment="1">
      <alignment horizontal="left" vertical="center"/>
    </xf>
    <xf numFmtId="0" fontId="0" fillId="0" borderId="85" xfId="0" applyBorder="1" applyAlignment="1">
      <alignment vertical="center"/>
    </xf>
    <xf numFmtId="0" fontId="0" fillId="0" borderId="69" xfId="0" applyBorder="1" applyAlignment="1">
      <alignment vertical="center"/>
    </xf>
    <xf numFmtId="0" fontId="0" fillId="0" borderId="75" xfId="0" applyBorder="1" applyAlignment="1">
      <alignment vertical="center"/>
    </xf>
    <xf numFmtId="0" fontId="6" fillId="0" borderId="60" xfId="0" applyFont="1" applyBorder="1" applyAlignment="1">
      <alignment horizontal="center" vertical="center"/>
    </xf>
    <xf numFmtId="0" fontId="6" fillId="0" borderId="57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6" fillId="0" borderId="38" xfId="0" applyFont="1" applyBorder="1" applyAlignment="1">
      <alignment horizontal="center" vertical="center"/>
    </xf>
    <xf numFmtId="0" fontId="6" fillId="0" borderId="39" xfId="0" applyFont="1" applyBorder="1" applyAlignment="1">
      <alignment horizontal="center" vertical="center"/>
    </xf>
    <xf numFmtId="0" fontId="6" fillId="0" borderId="40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62" xfId="0" applyFont="1" applyBorder="1" applyAlignment="1">
      <alignment horizontal="center" vertical="center"/>
    </xf>
    <xf numFmtId="0" fontId="6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2" fillId="0" borderId="54" xfId="0" applyFont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47" xfId="0" applyFont="1" applyBorder="1" applyAlignment="1">
      <alignment vertical="center"/>
    </xf>
    <xf numFmtId="0" fontId="19" fillId="0" borderId="0" xfId="0" applyFont="1"/>
    <xf numFmtId="1" fontId="6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2" fontId="5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2" fillId="0" borderId="0" xfId="0" applyFont="1" applyAlignment="1">
      <alignment vertical="center"/>
    </xf>
    <xf numFmtId="0" fontId="21" fillId="0" borderId="0" xfId="0" applyFont="1"/>
    <xf numFmtId="0" fontId="21" fillId="0" borderId="0" xfId="0" applyFont="1" applyAlignment="1">
      <alignment vertical="center"/>
    </xf>
    <xf numFmtId="20" fontId="21" fillId="0" borderId="0" xfId="0" applyNumberFormat="1" applyFont="1"/>
    <xf numFmtId="0" fontId="0" fillId="0" borderId="35" xfId="0" applyBorder="1" applyAlignment="1">
      <alignment vertical="center"/>
    </xf>
    <xf numFmtId="2" fontId="21" fillId="0" borderId="0" xfId="0" applyNumberFormat="1" applyFont="1" applyAlignment="1">
      <alignment horizontal="right"/>
    </xf>
    <xf numFmtId="0" fontId="6" fillId="0" borderId="0" xfId="0" applyFont="1"/>
    <xf numFmtId="0" fontId="23" fillId="0" borderId="0" xfId="0" applyFont="1"/>
    <xf numFmtId="0" fontId="24" fillId="0" borderId="60" xfId="0" applyFont="1" applyBorder="1"/>
    <xf numFmtId="0" fontId="24" fillId="0" borderId="61" xfId="0" applyFont="1" applyBorder="1"/>
    <xf numFmtId="0" fontId="24" fillId="0" borderId="93" xfId="0" applyFont="1" applyBorder="1"/>
    <xf numFmtId="0" fontId="24" fillId="0" borderId="94" xfId="0" applyFont="1" applyBorder="1"/>
    <xf numFmtId="0" fontId="3" fillId="0" borderId="23" xfId="0" applyFont="1" applyBorder="1" applyAlignment="1">
      <alignment horizontal="center" vertical="center"/>
    </xf>
    <xf numFmtId="0" fontId="3" fillId="0" borderId="92" xfId="0" applyFont="1" applyBorder="1" applyAlignment="1">
      <alignment horizontal="center" vertical="center"/>
    </xf>
    <xf numFmtId="0" fontId="0" fillId="0" borderId="95" xfId="0" applyBorder="1"/>
    <xf numFmtId="0" fontId="0" fillId="0" borderId="9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2" fillId="0" borderId="60" xfId="0" applyFont="1" applyBorder="1"/>
    <xf numFmtId="0" fontId="0" fillId="0" borderId="93" xfId="0" applyBorder="1"/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64" fontId="6" fillId="3" borderId="0" xfId="0" applyNumberFormat="1" applyFont="1" applyFill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0" fontId="23" fillId="0" borderId="0" xfId="0" applyFont="1" applyAlignment="1">
      <alignment vertical="center"/>
    </xf>
    <xf numFmtId="2" fontId="5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/>
    </xf>
    <xf numFmtId="2" fontId="5" fillId="0" borderId="0" xfId="0" applyNumberFormat="1" applyFont="1" applyAlignment="1">
      <alignment horizontal="center"/>
    </xf>
    <xf numFmtId="0" fontId="23" fillId="0" borderId="0" xfId="0" applyFont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164" fontId="6" fillId="0" borderId="41" xfId="0" applyNumberFormat="1" applyFont="1" applyBorder="1" applyAlignment="1">
      <alignment horizontal="center" vertical="center"/>
    </xf>
    <xf numFmtId="164" fontId="6" fillId="0" borderId="42" xfId="0" applyNumberFormat="1" applyFont="1" applyBorder="1" applyAlignment="1">
      <alignment horizontal="center" vertical="center"/>
    </xf>
    <xf numFmtId="164" fontId="6" fillId="0" borderId="43" xfId="0" applyNumberFormat="1" applyFont="1" applyBorder="1" applyAlignment="1">
      <alignment horizontal="center" vertical="center"/>
    </xf>
    <xf numFmtId="164" fontId="6" fillId="0" borderId="41" xfId="0" applyNumberFormat="1" applyFont="1" applyBorder="1" applyAlignment="1">
      <alignment horizontal="center"/>
    </xf>
    <xf numFmtId="164" fontId="6" fillId="0" borderId="42" xfId="0" applyNumberFormat="1" applyFont="1" applyBorder="1" applyAlignment="1">
      <alignment horizontal="center"/>
    </xf>
    <xf numFmtId="164" fontId="6" fillId="0" borderId="43" xfId="0" applyNumberFormat="1" applyFont="1" applyBorder="1" applyAlignment="1">
      <alignment horizontal="center"/>
    </xf>
    <xf numFmtId="2" fontId="5" fillId="0" borderId="0" xfId="0" applyNumberFormat="1" applyFont="1" applyAlignment="1">
      <alignment vertical="center"/>
    </xf>
    <xf numFmtId="1" fontId="5" fillId="0" borderId="0" xfId="0" applyNumberFormat="1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2" fontId="5" fillId="0" borderId="0" xfId="0" applyNumberFormat="1" applyFont="1" applyAlignment="1">
      <alignment horizontal="right"/>
    </xf>
    <xf numFmtId="2" fontId="5" fillId="0" borderId="0" xfId="0" applyNumberFormat="1" applyFont="1" applyAlignment="1">
      <alignment horizontal="right" vertical="center"/>
    </xf>
    <xf numFmtId="1" fontId="5" fillId="0" borderId="0" xfId="0" applyNumberFormat="1" applyFont="1" applyAlignment="1">
      <alignment horizontal="right" vertical="center"/>
    </xf>
    <xf numFmtId="0" fontId="6" fillId="3" borderId="1" xfId="0" applyFont="1" applyFill="1" applyBorder="1" applyAlignment="1">
      <alignment horizontal="center" vertical="center"/>
    </xf>
    <xf numFmtId="0" fontId="5" fillId="0" borderId="0" xfId="0" applyFont="1"/>
    <xf numFmtId="11" fontId="31" fillId="0" borderId="0" xfId="0" applyNumberFormat="1" applyFont="1"/>
    <xf numFmtId="0" fontId="0" fillId="0" borderId="98" xfId="0" applyBorder="1"/>
    <xf numFmtId="0" fontId="0" fillId="0" borderId="99" xfId="0" applyBorder="1"/>
    <xf numFmtId="0" fontId="0" fillId="0" borderId="100" xfId="0" applyBorder="1"/>
    <xf numFmtId="0" fontId="0" fillId="0" borderId="101" xfId="0" applyBorder="1"/>
    <xf numFmtId="0" fontId="0" fillId="0" borderId="102" xfId="0" applyBorder="1"/>
    <xf numFmtId="0" fontId="0" fillId="0" borderId="103" xfId="0" applyBorder="1"/>
    <xf numFmtId="0" fontId="0" fillId="0" borderId="104" xfId="0" applyBorder="1"/>
    <xf numFmtId="0" fontId="0" fillId="0" borderId="97" xfId="0" applyBorder="1"/>
    <xf numFmtId="0" fontId="0" fillId="0" borderId="105" xfId="0" applyBorder="1"/>
    <xf numFmtId="0" fontId="0" fillId="0" borderId="106" xfId="0" applyBorder="1"/>
    <xf numFmtId="0" fontId="0" fillId="0" borderId="107" xfId="0" applyBorder="1"/>
    <xf numFmtId="0" fontId="3" fillId="0" borderId="23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22" xfId="0" applyFont="1" applyBorder="1" applyAlignment="1">
      <alignment horizontal="left"/>
    </xf>
    <xf numFmtId="0" fontId="24" fillId="0" borderId="66" xfId="0" applyFont="1" applyBorder="1" applyAlignment="1">
      <alignment horizontal="center" vertical="center"/>
    </xf>
    <xf numFmtId="0" fontId="24" fillId="0" borderId="52" xfId="0" applyFont="1" applyBorder="1" applyAlignment="1">
      <alignment horizontal="center" vertical="center"/>
    </xf>
    <xf numFmtId="0" fontId="24" fillId="0" borderId="95" xfId="0" applyFont="1" applyBorder="1" applyAlignment="1">
      <alignment horizontal="center" vertical="center"/>
    </xf>
    <xf numFmtId="0" fontId="24" fillId="0" borderId="75" xfId="0" applyFont="1" applyBorder="1" applyAlignment="1">
      <alignment horizontal="center" vertical="center"/>
    </xf>
    <xf numFmtId="0" fontId="24" fillId="0" borderId="76" xfId="0" applyFont="1" applyBorder="1" applyAlignment="1">
      <alignment horizontal="center" vertical="center"/>
    </xf>
    <xf numFmtId="0" fontId="24" fillId="0" borderId="77" xfId="0" applyFont="1" applyBorder="1" applyAlignment="1">
      <alignment horizontal="center" vertical="center"/>
    </xf>
    <xf numFmtId="0" fontId="3" fillId="0" borderId="60" xfId="0" applyFont="1" applyBorder="1" applyAlignment="1">
      <alignment horizontal="left" vertical="center" wrapText="1"/>
    </xf>
    <xf numFmtId="0" fontId="3" fillId="0" borderId="57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90" xfId="0" applyFont="1" applyBorder="1" applyAlignment="1">
      <alignment horizontal="left" vertical="center"/>
    </xf>
    <xf numFmtId="0" fontId="3" fillId="0" borderId="58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60" xfId="0" applyFont="1" applyBorder="1" applyAlignment="1">
      <alignment horizontal="center" vertical="center"/>
    </xf>
    <xf numFmtId="0" fontId="3" fillId="0" borderId="90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3" xfId="0" applyFont="1" applyBorder="1" applyAlignment="1">
      <alignment horizontal="center" vertical="center"/>
    </xf>
    <xf numFmtId="2" fontId="3" fillId="0" borderId="70" xfId="0" applyNumberFormat="1" applyFont="1" applyBorder="1" applyAlignment="1">
      <alignment horizontal="center" vertical="center"/>
    </xf>
    <xf numFmtId="2" fontId="3" fillId="0" borderId="61" xfId="0" applyNumberFormat="1" applyFont="1" applyBorder="1" applyAlignment="1">
      <alignment horizontal="center" vertical="center"/>
    </xf>
    <xf numFmtId="2" fontId="3" fillId="0" borderId="91" xfId="0" applyNumberFormat="1" applyFont="1" applyBorder="1" applyAlignment="1">
      <alignment horizontal="center" vertical="center"/>
    </xf>
    <xf numFmtId="2" fontId="3" fillId="0" borderId="74" xfId="0" applyNumberFormat="1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55" xfId="0" applyFont="1" applyBorder="1" applyAlignment="1">
      <alignment horizontal="center" vertical="center"/>
    </xf>
    <xf numFmtId="0" fontId="6" fillId="0" borderId="56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166" fontId="6" fillId="0" borderId="55" xfId="0" applyNumberFormat="1" applyFont="1" applyBorder="1" applyAlignment="1">
      <alignment horizontal="center" vertical="center"/>
    </xf>
    <xf numFmtId="166" fontId="6" fillId="0" borderId="86" xfId="0" applyNumberFormat="1" applyFont="1" applyBorder="1" applyAlignment="1">
      <alignment horizontal="center" vertical="center"/>
    </xf>
    <xf numFmtId="166" fontId="6" fillId="0" borderId="48" xfId="0" applyNumberFormat="1" applyFont="1" applyBorder="1" applyAlignment="1">
      <alignment horizontal="center" vertical="center"/>
    </xf>
    <xf numFmtId="166" fontId="6" fillId="0" borderId="44" xfId="0" applyNumberFormat="1" applyFont="1" applyBorder="1" applyAlignment="1">
      <alignment horizontal="center" vertical="center"/>
    </xf>
    <xf numFmtId="0" fontId="6" fillId="3" borderId="89" xfId="0" applyFont="1" applyFill="1" applyBorder="1" applyAlignment="1">
      <alignment horizontal="center" vertical="center"/>
    </xf>
    <xf numFmtId="0" fontId="6" fillId="3" borderId="55" xfId="0" applyFont="1" applyFill="1" applyBorder="1" applyAlignment="1">
      <alignment horizontal="center" vertical="center"/>
    </xf>
    <xf numFmtId="0" fontId="6" fillId="3" borderId="86" xfId="0" applyFont="1" applyFill="1" applyBorder="1" applyAlignment="1">
      <alignment horizontal="center" vertical="center"/>
    </xf>
    <xf numFmtId="0" fontId="6" fillId="3" borderId="50" xfId="0" applyFont="1" applyFill="1" applyBorder="1" applyAlignment="1">
      <alignment horizontal="center" vertical="center"/>
    </xf>
    <xf numFmtId="0" fontId="6" fillId="3" borderId="48" xfId="0" applyFont="1" applyFill="1" applyBorder="1" applyAlignment="1">
      <alignment horizontal="center" vertical="center"/>
    </xf>
    <xf numFmtId="0" fontId="6" fillId="3" borderId="44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0" fontId="6" fillId="0" borderId="42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3" fillId="0" borderId="90" xfId="0" applyFont="1" applyBorder="1" applyAlignment="1">
      <alignment horizontal="left" vertical="center" wrapText="1"/>
    </xf>
    <xf numFmtId="0" fontId="3" fillId="0" borderId="24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2" fontId="6" fillId="2" borderId="0" xfId="0" applyNumberFormat="1" applyFont="1" applyFill="1" applyAlignment="1">
      <alignment horizontal="center"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 vertical="center"/>
    </xf>
    <xf numFmtId="0" fontId="3" fillId="0" borderId="90" xfId="0" applyFont="1" applyBorder="1" applyAlignment="1">
      <alignment horizontal="left" wrapText="1"/>
    </xf>
    <xf numFmtId="0" fontId="3" fillId="0" borderId="58" xfId="0" applyFont="1" applyBorder="1" applyAlignment="1">
      <alignment horizontal="left"/>
    </xf>
    <xf numFmtId="0" fontId="3" fillId="0" borderId="34" xfId="0" applyFont="1" applyBorder="1" applyAlignment="1">
      <alignment horizontal="left"/>
    </xf>
    <xf numFmtId="0" fontId="3" fillId="0" borderId="90" xfId="0" applyFont="1" applyBorder="1" applyAlignment="1">
      <alignment horizontal="left"/>
    </xf>
    <xf numFmtId="0" fontId="3" fillId="2" borderId="54" xfId="0" applyFont="1" applyFill="1" applyBorder="1" applyAlignment="1">
      <alignment vertical="center"/>
    </xf>
    <xf numFmtId="0" fontId="3" fillId="2" borderId="55" xfId="0" applyFont="1" applyFill="1" applyBorder="1" applyAlignment="1">
      <alignment vertical="center"/>
    </xf>
    <xf numFmtId="0" fontId="3" fillId="2" borderId="47" xfId="0" applyFont="1" applyFill="1" applyBorder="1" applyAlignment="1">
      <alignment vertical="center"/>
    </xf>
    <xf numFmtId="0" fontId="3" fillId="2" borderId="48" xfId="0" applyFont="1" applyFill="1" applyBorder="1" applyAlignment="1">
      <alignment vertical="center"/>
    </xf>
    <xf numFmtId="0" fontId="2" fillId="0" borderId="52" xfId="0" applyFont="1" applyBorder="1" applyAlignment="1">
      <alignment horizontal="center" vertical="center" wrapText="1"/>
    </xf>
    <xf numFmtId="0" fontId="2" fillId="0" borderId="87" xfId="0" applyFont="1" applyBorder="1" applyAlignment="1">
      <alignment horizontal="center" vertical="center" wrapText="1"/>
    </xf>
    <xf numFmtId="0" fontId="2" fillId="0" borderId="76" xfId="0" applyFont="1" applyBorder="1" applyAlignment="1">
      <alignment horizontal="center" vertical="center" wrapText="1"/>
    </xf>
    <xf numFmtId="0" fontId="2" fillId="0" borderId="88" xfId="0" applyFont="1" applyBorder="1" applyAlignment="1">
      <alignment horizontal="center" vertical="center" wrapText="1"/>
    </xf>
    <xf numFmtId="0" fontId="6" fillId="0" borderId="66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0" fontId="6" fillId="0" borderId="75" xfId="0" applyFont="1" applyBorder="1" applyAlignment="1">
      <alignment horizontal="center" vertical="center"/>
    </xf>
    <xf numFmtId="0" fontId="6" fillId="0" borderId="76" xfId="0" applyFont="1" applyBorder="1" applyAlignment="1">
      <alignment horizontal="center" vertical="center"/>
    </xf>
    <xf numFmtId="0" fontId="6" fillId="0" borderId="88" xfId="0" applyFont="1" applyBorder="1" applyAlignment="1">
      <alignment horizontal="center" vertical="center"/>
    </xf>
    <xf numFmtId="0" fontId="0" fillId="0" borderId="79" xfId="0" applyBorder="1" applyAlignment="1">
      <alignment horizontal="left" vertical="center"/>
    </xf>
    <xf numFmtId="0" fontId="0" fillId="0" borderId="8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79" xfId="0" applyBorder="1" applyAlignment="1">
      <alignment horizontal="center"/>
    </xf>
    <xf numFmtId="0" fontId="0" fillId="0" borderId="80" xfId="0" applyBorder="1" applyAlignment="1">
      <alignment horizontal="center"/>
    </xf>
    <xf numFmtId="0" fontId="0" fillId="0" borderId="81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27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0" fillId="0" borderId="3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2" fontId="0" fillId="0" borderId="70" xfId="0" applyNumberFormat="1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0" fillId="0" borderId="2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95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90" xfId="0" applyBorder="1" applyAlignment="1">
      <alignment horizontal="left" vertical="center" wrapText="1"/>
    </xf>
    <xf numFmtId="0" fontId="0" fillId="0" borderId="58" xfId="0" applyBorder="1" applyAlignment="1">
      <alignment horizontal="left" vertical="center"/>
    </xf>
    <xf numFmtId="0" fontId="0" fillId="0" borderId="34" xfId="0" applyBorder="1" applyAlignment="1">
      <alignment horizontal="left" vertical="center"/>
    </xf>
    <xf numFmtId="0" fontId="0" fillId="0" borderId="90" xfId="0" applyBorder="1" applyAlignment="1">
      <alignment horizontal="left" vertical="center"/>
    </xf>
    <xf numFmtId="0" fontId="0" fillId="0" borderId="90" xfId="0" applyBorder="1" applyAlignment="1">
      <alignment horizontal="left" wrapText="1"/>
    </xf>
    <xf numFmtId="0" fontId="0" fillId="0" borderId="58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90" xfId="0" applyBorder="1" applyAlignment="1">
      <alignment horizontal="left"/>
    </xf>
    <xf numFmtId="0" fontId="0" fillId="0" borderId="24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90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2" fontId="0" fillId="0" borderId="78" xfId="0" applyNumberFormat="1" applyBorder="1" applyAlignment="1">
      <alignment horizontal="center" vertical="center"/>
    </xf>
    <xf numFmtId="2" fontId="0" fillId="0" borderId="96" xfId="0" applyNumberFormat="1" applyBorder="1" applyAlignment="1">
      <alignment horizontal="center" vertical="center"/>
    </xf>
  </cellXfs>
  <cellStyles count="1">
    <cellStyle name="Normální" xfId="0" builtinId="0"/>
  </cellStyles>
  <dxfs count="1"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spPr>
            <a:ln>
              <a:solidFill>
                <a:srgbClr val="FF0000"/>
              </a:solidFill>
            </a:ln>
          </c:spPr>
          <c:marker>
            <c:symbol val="none"/>
          </c:marker>
          <c:cat>
            <c:strRef>
              <c:f>VÝPOČET!$C$91:$C$108</c:f>
              <c:strCache>
                <c:ptCount val="18"/>
                <c:pt idx="0">
                  <c:v>0:00</c:v>
                </c:pt>
                <c:pt idx="1">
                  <c:v>0:05</c:v>
                </c:pt>
                <c:pt idx="2">
                  <c:v>0:10</c:v>
                </c:pt>
                <c:pt idx="3">
                  <c:v>0:15</c:v>
                </c:pt>
                <c:pt idx="4">
                  <c:v>0:20</c:v>
                </c:pt>
                <c:pt idx="5">
                  <c:v>0:30</c:v>
                </c:pt>
                <c:pt idx="6">
                  <c:v>0:40</c:v>
                </c:pt>
                <c:pt idx="7">
                  <c:v>1:00</c:v>
                </c:pt>
                <c:pt idx="8">
                  <c:v>2:00</c:v>
                </c:pt>
                <c:pt idx="9">
                  <c:v>4:00</c:v>
                </c:pt>
                <c:pt idx="10">
                  <c:v>6:00</c:v>
                </c:pt>
                <c:pt idx="11">
                  <c:v>8:00</c:v>
                </c:pt>
                <c:pt idx="12">
                  <c:v>10:00</c:v>
                </c:pt>
                <c:pt idx="13">
                  <c:v>12:00</c:v>
                </c:pt>
                <c:pt idx="14">
                  <c:v>18:00</c:v>
                </c:pt>
                <c:pt idx="15">
                  <c:v>24;00</c:v>
                </c:pt>
                <c:pt idx="16">
                  <c:v>48;00</c:v>
                </c:pt>
                <c:pt idx="17">
                  <c:v>72;00</c:v>
                </c:pt>
              </c:strCache>
            </c:strRef>
          </c:cat>
          <c:val>
            <c:numRef>
              <c:f>VÝPOČET!$D$91:$D$108</c:f>
              <c:numCache>
                <c:formatCode>General</c:formatCode>
                <c:ptCount val="18"/>
                <c:pt idx="0">
                  <c:v>0</c:v>
                </c:pt>
                <c:pt idx="1">
                  <c:v>8.1573860000000007</c:v>
                </c:pt>
                <c:pt idx="2">
                  <c:v>11.898372</c:v>
                </c:pt>
                <c:pt idx="3">
                  <c:v>14.046558000000001</c:v>
                </c:pt>
                <c:pt idx="4">
                  <c:v>15.181144000000002</c:v>
                </c:pt>
                <c:pt idx="5">
                  <c:v>16.653915999999999</c:v>
                </c:pt>
                <c:pt idx="6">
                  <c:v>17.692288000000001</c:v>
                </c:pt>
                <c:pt idx="7">
                  <c:v>19.189831999999999</c:v>
                </c:pt>
                <c:pt idx="8">
                  <c:v>21.582864000000001</c:v>
                </c:pt>
                <c:pt idx="9">
                  <c:v>25.355328</c:v>
                </c:pt>
                <c:pt idx="10">
                  <c:v>29.055392000000005</c:v>
                </c:pt>
                <c:pt idx="11">
                  <c:v>28.990656000000001</c:v>
                </c:pt>
                <c:pt idx="12">
                  <c:v>28.85352</c:v>
                </c:pt>
                <c:pt idx="13">
                  <c:v>28.788783999999996</c:v>
                </c:pt>
                <c:pt idx="14">
                  <c:v>28.449775999999996</c:v>
                </c:pt>
                <c:pt idx="15">
                  <c:v>27.097167999999996</c:v>
                </c:pt>
                <c:pt idx="16">
                  <c:v>28.926735999999998</c:v>
                </c:pt>
                <c:pt idx="17">
                  <c:v>24.674704000000002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AD1-4C6E-899C-032C0C8B47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dropLines>
          <c:spPr>
            <a:ln>
              <a:gradFill flip="none" rotWithShape="1">
                <a:gsLst>
                  <a:gs pos="0">
                    <a:srgbClr val="5E9EFF"/>
                  </a:gs>
                  <a:gs pos="39999">
                    <a:srgbClr val="85C2FF"/>
                  </a:gs>
                  <a:gs pos="70000">
                    <a:srgbClr val="C4D6EB"/>
                  </a:gs>
                  <a:gs pos="100000">
                    <a:schemeClr val="bg1"/>
                  </a:gs>
                </a:gsLst>
                <a:lin ang="5400000" scaled="0"/>
                <a:tileRect/>
              </a:gradFill>
            </a:ln>
            <a:effectLst>
              <a:outerShdw sx="1000" sy="1000" algn="ctr" rotWithShape="0">
                <a:srgbClr val="000000"/>
              </a:outerShdw>
            </a:effectLst>
          </c:spPr>
        </c:dropLines>
        <c:smooth val="0"/>
        <c:axId val="44414080"/>
        <c:axId val="88752128"/>
      </c:lineChart>
      <c:catAx>
        <c:axId val="44414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ČAS [h]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 rot="-5400000" vert="horz"/>
          <a:lstStyle/>
          <a:p>
            <a:pPr>
              <a:defRPr/>
            </a:pPr>
            <a:endParaRPr lang="cs-CZ"/>
          </a:p>
        </c:txPr>
        <c:crossAx val="88752128"/>
        <c:crosses val="autoZero"/>
        <c:auto val="1"/>
        <c:lblAlgn val="ctr"/>
        <c:lblOffset val="100"/>
        <c:noMultiLvlLbl val="0"/>
      </c:catAx>
      <c:valAx>
        <c:axId val="88752128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OBJEM [m</a:t>
                </a:r>
                <a:r>
                  <a:rPr lang="cs-CZ" baseline="30000"/>
                  <a:t>3</a:t>
                </a:r>
                <a:r>
                  <a:rPr lang="cs-CZ"/>
                  <a:t>]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44140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42657</xdr:colOff>
      <xdr:row>87</xdr:row>
      <xdr:rowOff>110646</xdr:rowOff>
    </xdr:from>
    <xdr:to>
      <xdr:col>14</xdr:col>
      <xdr:colOff>175177</xdr:colOff>
      <xdr:row>107</xdr:row>
      <xdr:rowOff>133350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456352</xdr:colOff>
      <xdr:row>36</xdr:row>
      <xdr:rowOff>28574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2038752" cy="68865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36</xdr:row>
      <xdr:rowOff>57150</xdr:rowOff>
    </xdr:from>
    <xdr:to>
      <xdr:col>19</xdr:col>
      <xdr:colOff>485774</xdr:colOff>
      <xdr:row>71</xdr:row>
      <xdr:rowOff>147828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44D38EC-F9D3-4A20-BFAE-32CB0C21F2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915150"/>
          <a:ext cx="12068174" cy="675817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B1:AQ208"/>
  <sheetViews>
    <sheetView showGridLines="0" tabSelected="1" view="pageLayout" topLeftCell="A59" zoomScaleNormal="100" workbookViewId="0">
      <selection activeCell="L18" sqref="L18"/>
    </sheetView>
  </sheetViews>
  <sheetFormatPr defaultRowHeight="15" x14ac:dyDescent="0.25"/>
  <cols>
    <col min="1" max="1" width="2.28515625" customWidth="1"/>
    <col min="2" max="2" width="8.5703125" customWidth="1"/>
    <col min="3" max="3" width="7.7109375" customWidth="1"/>
    <col min="4" max="5" width="3.7109375" customWidth="1"/>
    <col min="6" max="7" width="6.7109375" customWidth="1"/>
    <col min="8" max="8" width="8" customWidth="1"/>
    <col min="9" max="14" width="6.7109375" customWidth="1"/>
    <col min="15" max="15" width="3.7109375" customWidth="1"/>
    <col min="16" max="16" width="9.140625" customWidth="1"/>
    <col min="17" max="34" width="9.140625" hidden="1" customWidth="1"/>
    <col min="35" max="36" width="9.140625" customWidth="1"/>
    <col min="39" max="39" width="18.7109375" customWidth="1"/>
  </cols>
  <sheetData>
    <row r="1" spans="2:36" ht="15.75" x14ac:dyDescent="0.25">
      <c r="B1" s="153" t="s">
        <v>84</v>
      </c>
      <c r="C1" s="35"/>
      <c r="D1" s="35"/>
      <c r="E1" s="35"/>
      <c r="F1" s="35"/>
      <c r="G1" s="35"/>
      <c r="H1" s="35"/>
      <c r="I1" s="35"/>
      <c r="J1" s="35"/>
      <c r="K1" s="35"/>
      <c r="L1" s="36"/>
      <c r="M1" s="36"/>
      <c r="N1" s="36"/>
      <c r="O1" s="36"/>
      <c r="P1" s="36"/>
      <c r="Q1" s="36"/>
      <c r="R1" s="36"/>
      <c r="S1" s="36"/>
    </row>
    <row r="2" spans="2:36" ht="5.0999999999999996" customHeight="1" x14ac:dyDescent="0.25">
      <c r="B2" s="35"/>
      <c r="C2" s="35"/>
      <c r="D2" s="35"/>
      <c r="E2" s="35"/>
      <c r="F2" s="35"/>
      <c r="G2" s="35"/>
      <c r="H2" s="35"/>
      <c r="I2" s="35"/>
      <c r="J2" s="35"/>
      <c r="K2" s="35"/>
      <c r="L2" s="36"/>
      <c r="M2" s="36"/>
      <c r="N2" s="36"/>
      <c r="O2" s="36"/>
      <c r="P2" s="36"/>
      <c r="Q2" s="36"/>
      <c r="R2" s="36"/>
      <c r="S2" s="36"/>
    </row>
    <row r="3" spans="2:36" x14ac:dyDescent="0.25">
      <c r="B3" s="34" t="s">
        <v>115</v>
      </c>
      <c r="C3" s="35"/>
      <c r="D3" s="35"/>
      <c r="E3" s="35" t="s">
        <v>116</v>
      </c>
      <c r="F3" s="35" t="s">
        <v>117</v>
      </c>
      <c r="G3" s="35"/>
      <c r="H3" s="35"/>
      <c r="I3" s="35"/>
      <c r="J3" s="35"/>
      <c r="K3" s="35"/>
      <c r="L3" s="36"/>
      <c r="M3" s="36"/>
      <c r="N3" s="36"/>
      <c r="O3" s="36"/>
      <c r="P3" s="36"/>
      <c r="Q3" s="36"/>
      <c r="R3" s="36"/>
      <c r="S3" s="36"/>
    </row>
    <row r="4" spans="2:36" x14ac:dyDescent="0.25">
      <c r="B4" s="35"/>
      <c r="C4" s="35"/>
      <c r="D4" s="35"/>
      <c r="E4" s="35" t="s">
        <v>118</v>
      </c>
      <c r="F4" s="35" t="s">
        <v>119</v>
      </c>
      <c r="G4" s="35"/>
      <c r="H4" s="35"/>
      <c r="I4" s="35"/>
      <c r="J4" s="35"/>
      <c r="K4" s="35"/>
      <c r="L4" s="36"/>
      <c r="M4" s="36"/>
      <c r="N4" s="36"/>
      <c r="O4" s="36"/>
      <c r="P4" s="36"/>
      <c r="Q4" s="36"/>
      <c r="R4" s="36"/>
      <c r="S4" s="36"/>
    </row>
    <row r="5" spans="2:36" x14ac:dyDescent="0.25">
      <c r="B5" s="35"/>
      <c r="C5" s="35"/>
      <c r="D5" s="35"/>
      <c r="E5" s="35" t="s">
        <v>120</v>
      </c>
      <c r="F5" s="35" t="s">
        <v>85</v>
      </c>
      <c r="G5" s="35"/>
      <c r="H5" s="35"/>
      <c r="I5" s="35"/>
      <c r="J5" s="35"/>
      <c r="K5" s="35"/>
      <c r="L5" s="36"/>
      <c r="M5" s="36"/>
      <c r="N5" s="36"/>
      <c r="O5" s="36"/>
      <c r="P5" s="36"/>
      <c r="Q5" s="36"/>
      <c r="R5" s="36"/>
      <c r="S5" s="36"/>
    </row>
    <row r="6" spans="2:36" x14ac:dyDescent="0.25">
      <c r="B6" s="35" t="s">
        <v>234</v>
      </c>
      <c r="C6" s="35"/>
      <c r="D6" s="35"/>
      <c r="E6" s="35">
        <v>349</v>
      </c>
      <c r="F6" s="35" t="s">
        <v>236</v>
      </c>
      <c r="G6" s="35"/>
      <c r="H6" s="35"/>
      <c r="I6" s="35"/>
      <c r="J6" s="35"/>
      <c r="K6" s="35"/>
      <c r="L6" s="36"/>
      <c r="M6" s="36"/>
      <c r="N6" s="36"/>
      <c r="O6" s="36"/>
      <c r="P6" s="36"/>
      <c r="Q6" s="36"/>
      <c r="R6" s="36"/>
      <c r="S6" s="36"/>
    </row>
    <row r="7" spans="2:36" x14ac:dyDescent="0.25">
      <c r="B7" t="s">
        <v>235</v>
      </c>
      <c r="E7" s="35">
        <v>375</v>
      </c>
      <c r="F7" s="35" t="s">
        <v>236</v>
      </c>
    </row>
    <row r="8" spans="2:36" ht="5.0999999999999996" customHeight="1" thickBot="1" x14ac:dyDescent="0.3">
      <c r="B8" s="35"/>
      <c r="C8" s="35"/>
      <c r="D8" s="35"/>
      <c r="E8" s="35"/>
      <c r="F8" s="35"/>
      <c r="G8" s="35"/>
      <c r="H8" s="35"/>
      <c r="I8" s="35"/>
      <c r="J8" s="35"/>
      <c r="K8" s="35"/>
      <c r="L8" s="36"/>
      <c r="M8" s="36"/>
      <c r="N8" s="36"/>
      <c r="O8" s="36"/>
      <c r="P8" s="36"/>
      <c r="Q8" s="36"/>
      <c r="R8" s="36"/>
      <c r="S8" s="36"/>
    </row>
    <row r="9" spans="2:36" ht="17.25" customHeight="1" x14ac:dyDescent="0.25">
      <c r="B9" s="254" t="s">
        <v>169</v>
      </c>
      <c r="C9" s="255"/>
      <c r="D9" s="255"/>
      <c r="E9" s="255"/>
      <c r="F9" s="255"/>
      <c r="G9" s="256"/>
      <c r="H9" s="250" t="s">
        <v>164</v>
      </c>
      <c r="I9" s="251"/>
      <c r="J9" s="229" t="s">
        <v>131</v>
      </c>
      <c r="K9" s="230"/>
      <c r="L9" s="230"/>
      <c r="M9" s="229" t="s">
        <v>170</v>
      </c>
      <c r="N9" s="230"/>
      <c r="O9" s="231"/>
      <c r="P9" s="36"/>
      <c r="Q9" s="36"/>
      <c r="R9" s="36"/>
      <c r="S9" s="36"/>
    </row>
    <row r="10" spans="2:36" ht="15.75" thickBot="1" x14ac:dyDescent="0.3">
      <c r="B10" s="257"/>
      <c r="C10" s="258"/>
      <c r="D10" s="258"/>
      <c r="E10" s="258"/>
      <c r="F10" s="258"/>
      <c r="G10" s="259"/>
      <c r="H10" s="252"/>
      <c r="I10" s="253"/>
      <c r="J10" s="232"/>
      <c r="K10" s="232"/>
      <c r="L10" s="232"/>
      <c r="M10" s="232"/>
      <c r="N10" s="232"/>
      <c r="O10" s="233"/>
      <c r="P10" s="36"/>
      <c r="Q10" s="36"/>
      <c r="R10" s="36"/>
      <c r="S10" s="36"/>
    </row>
    <row r="11" spans="2:36" x14ac:dyDescent="0.25">
      <c r="B11" s="246" t="s">
        <v>36</v>
      </c>
      <c r="C11" s="247"/>
      <c r="D11" s="247"/>
      <c r="E11" s="247"/>
      <c r="F11" s="247"/>
      <c r="G11" s="71" t="s">
        <v>47</v>
      </c>
      <c r="H11" s="219">
        <f>INDEX(DATA!$AE$6:$AI$18,VÝPOČET!R11,VÝPOČET!S11)</f>
        <v>1</v>
      </c>
      <c r="I11" s="220"/>
      <c r="J11" s="223">
        <v>349</v>
      </c>
      <c r="K11" s="224"/>
      <c r="L11" s="225"/>
      <c r="M11" s="213">
        <f>J11*H11</f>
        <v>349</v>
      </c>
      <c r="N11" s="214"/>
      <c r="O11" s="215"/>
      <c r="P11" s="36"/>
      <c r="Q11" s="36"/>
      <c r="R11" s="36">
        <f>MATCH(B11,DATA!$X$6:$X$18,0)</f>
        <v>3</v>
      </c>
      <c r="S11" s="36">
        <f>MATCH(G11,DATA!$AE$4:'DATA'!$AG$4:'DATA'!$AI$4,0)</f>
        <v>1</v>
      </c>
      <c r="AI11" s="172"/>
      <c r="AJ11" s="173"/>
    </row>
    <row r="12" spans="2:36" ht="15.75" thickBot="1" x14ac:dyDescent="0.3">
      <c r="B12" s="248" t="s">
        <v>36</v>
      </c>
      <c r="C12" s="249"/>
      <c r="D12" s="249"/>
      <c r="E12" s="249"/>
      <c r="F12" s="249"/>
      <c r="G12" s="72" t="s">
        <v>47</v>
      </c>
      <c r="H12" s="221">
        <f>INDEX(DATA!$AE$6:$AI$18,VÝPOČET!R12,VÝPOČET!S12)</f>
        <v>1</v>
      </c>
      <c r="I12" s="222"/>
      <c r="J12" s="226">
        <v>375</v>
      </c>
      <c r="K12" s="227"/>
      <c r="L12" s="228"/>
      <c r="M12" s="216">
        <f>J12*H12</f>
        <v>375</v>
      </c>
      <c r="N12" s="217"/>
      <c r="O12" s="218"/>
      <c r="P12" s="36"/>
      <c r="Q12" s="36"/>
      <c r="R12" s="36">
        <f>MATCH(B12,DATA!$X$6:$X$18,0)</f>
        <v>3</v>
      </c>
      <c r="S12" s="36">
        <f>MATCH(G12,DATA!$AE$4:'DATA'!$AG$4:'DATA'!$AI$4,0)</f>
        <v>1</v>
      </c>
      <c r="AJ12" s="173"/>
    </row>
    <row r="13" spans="2:36" ht="15" customHeight="1" x14ac:dyDescent="0.25"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150" t="s">
        <v>88</v>
      </c>
      <c r="M13" s="150"/>
      <c r="N13" s="156">
        <f>SUM(M11:O12)</f>
        <v>724</v>
      </c>
      <c r="O13" s="150" t="s">
        <v>186</v>
      </c>
      <c r="P13" s="150"/>
      <c r="Q13" s="36"/>
      <c r="R13" s="36"/>
      <c r="S13" s="36"/>
    </row>
    <row r="14" spans="2:36" ht="15.75" x14ac:dyDescent="0.25">
      <c r="B14" s="153" t="s">
        <v>69</v>
      </c>
      <c r="C14" s="35"/>
      <c r="D14" s="35"/>
      <c r="E14" s="36"/>
      <c r="F14" s="36"/>
      <c r="G14" s="36"/>
      <c r="H14" s="35"/>
      <c r="I14" s="35"/>
      <c r="J14" s="35"/>
      <c r="K14" s="35"/>
      <c r="L14" s="36"/>
      <c r="M14" s="36"/>
      <c r="N14" s="36"/>
      <c r="O14" s="36"/>
      <c r="P14" s="36"/>
      <c r="Q14" s="36"/>
      <c r="R14" s="36"/>
      <c r="S14" s="36"/>
    </row>
    <row r="15" spans="2:36" ht="9.9499999999999993" customHeight="1" x14ac:dyDescent="0.25">
      <c r="B15" s="42"/>
      <c r="C15" s="35"/>
      <c r="D15" s="35"/>
      <c r="E15" s="36"/>
      <c r="F15" s="36"/>
      <c r="G15" s="36"/>
      <c r="H15" s="35"/>
      <c r="I15" s="35"/>
      <c r="J15" s="35"/>
      <c r="K15" s="35"/>
      <c r="L15" s="36"/>
      <c r="M15" s="36"/>
      <c r="N15" s="36"/>
      <c r="O15" s="36"/>
      <c r="P15" s="36"/>
      <c r="Q15" s="36"/>
      <c r="R15" s="36"/>
      <c r="S15" s="36"/>
    </row>
    <row r="16" spans="2:36" x14ac:dyDescent="0.25">
      <c r="B16" s="34" t="s">
        <v>233</v>
      </c>
      <c r="C16" s="35"/>
      <c r="D16" s="35"/>
      <c r="E16" s="36"/>
      <c r="F16" s="36"/>
      <c r="G16" s="36"/>
      <c r="H16" s="35"/>
      <c r="I16" s="35"/>
      <c r="J16" s="35"/>
      <c r="K16" s="41"/>
      <c r="L16" s="36"/>
      <c r="M16" s="36"/>
      <c r="N16" s="36"/>
      <c r="O16" s="36"/>
      <c r="P16" s="36"/>
      <c r="Q16" s="36"/>
      <c r="R16" s="36"/>
      <c r="S16" s="36"/>
    </row>
    <row r="17" spans="2:22" ht="5.0999999999999996" customHeight="1" x14ac:dyDescent="0.25">
      <c r="B17" s="34"/>
      <c r="C17" s="35"/>
      <c r="D17" s="35"/>
      <c r="E17" s="36"/>
      <c r="F17" s="36"/>
      <c r="G17" s="35"/>
      <c r="H17" s="35"/>
      <c r="I17" s="35"/>
      <c r="J17" s="35"/>
      <c r="K17" s="35"/>
      <c r="L17" s="36"/>
      <c r="M17" s="36"/>
      <c r="N17" s="36"/>
      <c r="O17" s="36"/>
      <c r="P17" s="36"/>
      <c r="Q17" s="36"/>
      <c r="R17" s="36"/>
      <c r="S17" s="36"/>
    </row>
    <row r="18" spans="2:22" x14ac:dyDescent="0.25">
      <c r="B18" s="37" t="s">
        <v>76</v>
      </c>
      <c r="C18" s="146">
        <v>47.25</v>
      </c>
      <c r="D18" s="35" t="s">
        <v>78</v>
      </c>
      <c r="G18" s="34" t="s">
        <v>103</v>
      </c>
      <c r="H18" s="35"/>
      <c r="I18" s="35"/>
      <c r="J18" s="35"/>
      <c r="K18" s="35"/>
      <c r="L18" s="36"/>
      <c r="M18" s="36"/>
      <c r="N18" s="36"/>
      <c r="O18" s="35"/>
      <c r="P18" s="35"/>
      <c r="Q18" s="36"/>
      <c r="R18" s="36"/>
      <c r="S18" s="35"/>
    </row>
    <row r="19" spans="2:22" x14ac:dyDescent="0.25">
      <c r="B19" s="37" t="s">
        <v>77</v>
      </c>
      <c r="C19" s="146">
        <v>1.3</v>
      </c>
      <c r="D19" s="35" t="s">
        <v>78</v>
      </c>
      <c r="G19" s="35" t="s">
        <v>104</v>
      </c>
      <c r="H19" s="35" t="s">
        <v>105</v>
      </c>
      <c r="I19" s="35"/>
      <c r="J19" s="35"/>
      <c r="K19" s="35"/>
      <c r="L19" s="36"/>
      <c r="M19" s="36"/>
      <c r="N19" s="35"/>
      <c r="O19" s="35"/>
      <c r="P19" s="35"/>
      <c r="Q19" s="36"/>
      <c r="R19" s="36"/>
      <c r="S19" s="35"/>
    </row>
    <row r="20" spans="2:22" x14ac:dyDescent="0.25">
      <c r="B20" s="37" t="s">
        <v>107</v>
      </c>
      <c r="C20" s="146">
        <v>0.6</v>
      </c>
      <c r="D20" s="35" t="s">
        <v>78</v>
      </c>
      <c r="G20" s="35" t="s">
        <v>70</v>
      </c>
      <c r="H20" s="35" t="s">
        <v>75</v>
      </c>
      <c r="I20" s="35"/>
      <c r="J20" s="35"/>
      <c r="K20" s="35"/>
      <c r="L20" s="36"/>
      <c r="M20" s="36"/>
      <c r="N20" s="35"/>
      <c r="O20" s="35"/>
      <c r="P20" s="35"/>
      <c r="Q20" s="36"/>
      <c r="R20" s="36"/>
      <c r="S20" s="35"/>
    </row>
    <row r="21" spans="2:22" x14ac:dyDescent="0.25">
      <c r="B21" s="35"/>
      <c r="C21" s="41"/>
      <c r="D21" s="35"/>
      <c r="G21" s="35" t="s">
        <v>71</v>
      </c>
      <c r="H21" s="35" t="s">
        <v>74</v>
      </c>
      <c r="I21" s="35"/>
      <c r="J21" s="35"/>
      <c r="K21" s="35"/>
      <c r="L21" s="36"/>
      <c r="M21" s="36"/>
      <c r="N21" s="35"/>
      <c r="O21" s="35"/>
      <c r="P21" s="35"/>
      <c r="Q21" s="36"/>
      <c r="R21" s="36"/>
      <c r="S21" s="35"/>
    </row>
    <row r="22" spans="2:22" x14ac:dyDescent="0.25">
      <c r="B22" s="121" t="s">
        <v>162</v>
      </c>
      <c r="C22" s="148">
        <f>C18*(C20/2+C19)</f>
        <v>75.600000000000009</v>
      </c>
      <c r="D22" s="34" t="s">
        <v>168</v>
      </c>
      <c r="G22" s="35" t="s">
        <v>106</v>
      </c>
      <c r="H22" s="35" t="s">
        <v>73</v>
      </c>
      <c r="I22" s="35"/>
      <c r="J22" s="35"/>
      <c r="K22" s="35"/>
      <c r="L22" s="36"/>
      <c r="M22" s="36"/>
      <c r="N22" s="36"/>
      <c r="O22" s="36"/>
      <c r="P22" s="36"/>
      <c r="Q22" s="36"/>
      <c r="R22" s="36"/>
      <c r="S22" s="36"/>
    </row>
    <row r="23" spans="2:22" ht="5.0999999999999996" customHeight="1" x14ac:dyDescent="0.25">
      <c r="B23" s="37"/>
      <c r="C23" s="47"/>
      <c r="D23" s="35"/>
      <c r="G23" s="38"/>
      <c r="H23" s="35"/>
      <c r="I23" s="35"/>
      <c r="J23" s="35"/>
      <c r="K23" s="35"/>
      <c r="L23" s="36"/>
      <c r="M23" s="36"/>
      <c r="N23" s="36"/>
      <c r="O23" s="36"/>
      <c r="P23" s="36"/>
      <c r="Q23" s="36"/>
      <c r="R23" s="36"/>
      <c r="S23" s="36"/>
    </row>
    <row r="24" spans="2:22" x14ac:dyDescent="0.25">
      <c r="B24" s="34" t="s">
        <v>149</v>
      </c>
      <c r="C24" s="47"/>
      <c r="D24" s="35"/>
      <c r="G24" s="38"/>
      <c r="H24" s="35"/>
      <c r="I24" s="35"/>
      <c r="J24" s="35"/>
      <c r="K24" s="35"/>
      <c r="L24" s="36"/>
      <c r="M24" s="36"/>
      <c r="N24" s="36"/>
      <c r="O24" s="36"/>
      <c r="P24" s="36"/>
      <c r="Q24" s="36"/>
      <c r="R24" s="36"/>
      <c r="S24" s="36" t="s">
        <v>208</v>
      </c>
      <c r="V24" t="s">
        <v>209</v>
      </c>
    </row>
    <row r="25" spans="2:22" ht="5.0999999999999996" customHeight="1" x14ac:dyDescent="0.25">
      <c r="B25" s="37"/>
      <c r="C25" s="47"/>
      <c r="D25" s="35"/>
      <c r="G25" s="38"/>
      <c r="H25" s="35"/>
      <c r="I25" s="35"/>
      <c r="J25" s="35"/>
      <c r="K25" s="35"/>
      <c r="L25" s="36"/>
      <c r="M25" s="36"/>
      <c r="N25" s="36"/>
      <c r="O25" s="36"/>
      <c r="P25" s="36"/>
      <c r="Q25" s="36"/>
      <c r="R25" s="36"/>
      <c r="S25" s="36"/>
    </row>
    <row r="26" spans="2:22" x14ac:dyDescent="0.25">
      <c r="B26" s="37" t="s">
        <v>148</v>
      </c>
      <c r="C26" s="146"/>
      <c r="D26" s="35" t="s">
        <v>78</v>
      </c>
      <c r="G26" s="34" t="s">
        <v>157</v>
      </c>
      <c r="H26" s="35"/>
      <c r="I26" s="35"/>
      <c r="J26" s="35"/>
      <c r="K26" s="35"/>
      <c r="L26" s="36"/>
      <c r="M26" s="36"/>
      <c r="N26" s="36"/>
      <c r="O26" s="36"/>
      <c r="P26" s="36"/>
      <c r="Q26" s="36"/>
      <c r="R26" s="36" t="s">
        <v>153</v>
      </c>
      <c r="S26" s="123">
        <f>C22</f>
        <v>75.600000000000009</v>
      </c>
      <c r="U26" s="36" t="s">
        <v>153</v>
      </c>
      <c r="V26" s="123">
        <f>(C18*C19*C20)/(C78/100)</f>
        <v>36.855000000000004</v>
      </c>
    </row>
    <row r="27" spans="2:22" x14ac:dyDescent="0.25">
      <c r="B27" s="37" t="s">
        <v>107</v>
      </c>
      <c r="C27" s="146"/>
      <c r="D27" s="35" t="s">
        <v>78</v>
      </c>
      <c r="G27" s="35" t="s">
        <v>158</v>
      </c>
      <c r="H27" s="35" t="s">
        <v>159</v>
      </c>
      <c r="I27" s="35"/>
      <c r="J27" s="35"/>
      <c r="K27" s="35"/>
      <c r="L27" s="36"/>
      <c r="M27" s="36"/>
      <c r="N27" s="36"/>
      <c r="O27" s="36"/>
      <c r="P27" s="36"/>
      <c r="Q27" s="36"/>
      <c r="R27" s="36" t="s">
        <v>154</v>
      </c>
      <c r="S27" s="123">
        <f>C29</f>
        <v>0</v>
      </c>
      <c r="U27" s="36" t="s">
        <v>154</v>
      </c>
      <c r="V27" s="123">
        <f>((PI()*POWER(C26,2)*C27)/(C78/100))</f>
        <v>0</v>
      </c>
    </row>
    <row r="28" spans="2:22" ht="9.9499999999999993" customHeight="1" x14ac:dyDescent="0.25">
      <c r="B28" s="37"/>
      <c r="C28" s="47"/>
      <c r="D28" s="35"/>
      <c r="G28" s="38"/>
      <c r="H28" s="35"/>
      <c r="I28" s="35"/>
      <c r="J28" s="35"/>
      <c r="K28" s="35"/>
      <c r="L28" s="36"/>
      <c r="M28" s="36"/>
      <c r="N28" s="36"/>
      <c r="O28" s="36"/>
      <c r="P28" s="36"/>
      <c r="Q28" s="36"/>
      <c r="R28" s="36" t="s">
        <v>155</v>
      </c>
      <c r="S28" s="124">
        <f>C36</f>
        <v>72.400000000000006</v>
      </c>
      <c r="U28" s="36" t="s">
        <v>155</v>
      </c>
      <c r="V28" s="124">
        <f>(C36*1)/(C78/100)</f>
        <v>72.400000000000006</v>
      </c>
    </row>
    <row r="29" spans="2:22" x14ac:dyDescent="0.25">
      <c r="B29" s="121" t="s">
        <v>162</v>
      </c>
      <c r="C29" s="148">
        <f>PI()*(POWER(C26+(C27/4),2))</f>
        <v>0</v>
      </c>
      <c r="D29" s="34" t="s">
        <v>168</v>
      </c>
      <c r="G29" s="38"/>
      <c r="H29" s="35"/>
      <c r="I29" s="35"/>
      <c r="J29" s="35"/>
      <c r="K29" s="35"/>
      <c r="L29" s="36"/>
      <c r="M29" s="36"/>
      <c r="N29" s="36"/>
      <c r="O29" s="36"/>
      <c r="P29" s="36"/>
      <c r="Q29" s="36"/>
      <c r="R29" s="36"/>
      <c r="S29" s="36"/>
    </row>
    <row r="30" spans="2:22" ht="5.0999999999999996" customHeight="1" x14ac:dyDescent="0.25">
      <c r="B30" s="37"/>
      <c r="C30" s="47"/>
      <c r="D30" s="35"/>
      <c r="G30" s="38"/>
      <c r="H30" s="35"/>
      <c r="I30" s="35"/>
      <c r="J30" s="35"/>
      <c r="K30" s="35"/>
      <c r="L30" s="36"/>
      <c r="M30" s="36"/>
      <c r="N30" s="36"/>
      <c r="O30" s="36"/>
      <c r="P30" s="36"/>
      <c r="Q30" s="36"/>
      <c r="R30" s="36"/>
      <c r="S30" s="36"/>
    </row>
    <row r="31" spans="2:22" x14ac:dyDescent="0.25">
      <c r="B31" s="34" t="s">
        <v>150</v>
      </c>
      <c r="C31" s="47"/>
      <c r="D31" s="35"/>
      <c r="G31" s="38"/>
      <c r="H31" s="35"/>
      <c r="I31" s="35"/>
      <c r="J31" s="35"/>
      <c r="K31" s="35"/>
      <c r="L31" s="36"/>
      <c r="M31" s="36"/>
      <c r="N31" s="36"/>
      <c r="O31" s="36"/>
      <c r="P31" s="36"/>
      <c r="Q31" s="36"/>
      <c r="R31" s="36"/>
      <c r="S31" s="36"/>
    </row>
    <row r="32" spans="2:22" ht="5.0999999999999996" customHeight="1" x14ac:dyDescent="0.25">
      <c r="B32" s="42"/>
      <c r="C32" s="47"/>
      <c r="D32" s="35"/>
      <c r="G32" s="38"/>
      <c r="H32" s="35"/>
      <c r="I32" s="35"/>
      <c r="J32" s="35"/>
      <c r="K32" s="35"/>
      <c r="L32" s="36"/>
      <c r="M32" s="36"/>
      <c r="N32" s="36"/>
      <c r="O32" s="36"/>
      <c r="P32" s="36"/>
      <c r="Q32" s="36"/>
      <c r="R32" s="36"/>
      <c r="S32" s="36"/>
    </row>
    <row r="33" spans="2:19" x14ac:dyDescent="0.25">
      <c r="B33" s="125" t="s">
        <v>151</v>
      </c>
      <c r="C33" s="147">
        <v>0.1</v>
      </c>
      <c r="D33" s="35"/>
      <c r="G33" s="34" t="s">
        <v>160</v>
      </c>
      <c r="H33" s="35"/>
      <c r="I33" s="35"/>
      <c r="J33" s="35"/>
      <c r="K33" s="35"/>
      <c r="L33" s="36"/>
      <c r="M33" s="36"/>
      <c r="N33" s="36"/>
      <c r="O33" s="36"/>
      <c r="P33" s="36"/>
      <c r="Q33" s="36"/>
      <c r="R33" s="36"/>
      <c r="S33" s="36"/>
    </row>
    <row r="34" spans="2:19" ht="17.25" x14ac:dyDescent="0.25">
      <c r="B34" s="37" t="s">
        <v>152</v>
      </c>
      <c r="C34" s="120">
        <f>N13</f>
        <v>724</v>
      </c>
      <c r="D34" s="36" t="s">
        <v>101</v>
      </c>
      <c r="G34" s="35" t="s">
        <v>116</v>
      </c>
      <c r="H34" s="35" t="s">
        <v>117</v>
      </c>
      <c r="I34" s="35"/>
      <c r="J34" s="35"/>
      <c r="K34" s="35"/>
      <c r="L34" s="36"/>
      <c r="M34" s="36"/>
      <c r="N34" s="36"/>
      <c r="O34" s="36"/>
      <c r="P34" s="36"/>
      <c r="Q34" s="36"/>
      <c r="R34" s="36"/>
      <c r="S34" s="36"/>
    </row>
    <row r="35" spans="2:19" ht="9.9499999999999993" customHeight="1" x14ac:dyDescent="0.25">
      <c r="B35" s="35"/>
      <c r="C35" s="120"/>
      <c r="D35" s="36"/>
      <c r="G35" s="38"/>
      <c r="H35" s="35"/>
      <c r="I35" s="35"/>
      <c r="J35" s="35"/>
      <c r="K35" s="35"/>
      <c r="L35" s="36"/>
      <c r="M35" s="36"/>
      <c r="N35" s="36"/>
      <c r="O35" s="36"/>
      <c r="P35" s="36"/>
      <c r="Q35" s="36"/>
      <c r="R35" s="36"/>
      <c r="S35" s="36"/>
    </row>
    <row r="36" spans="2:19" ht="17.25" x14ac:dyDescent="0.25">
      <c r="B36" s="121" t="s">
        <v>162</v>
      </c>
      <c r="C36" s="149">
        <f>C33*C34</f>
        <v>72.400000000000006</v>
      </c>
      <c r="D36" s="150" t="s">
        <v>186</v>
      </c>
      <c r="G36" s="38"/>
      <c r="H36" s="35"/>
      <c r="I36" s="35"/>
      <c r="J36" s="35"/>
      <c r="K36" s="35"/>
      <c r="L36" s="36"/>
      <c r="M36" s="36"/>
      <c r="N36" s="36"/>
      <c r="O36" s="36"/>
      <c r="P36" s="36"/>
      <c r="Q36" s="36"/>
      <c r="R36" s="36"/>
      <c r="S36" s="36"/>
    </row>
    <row r="37" spans="2:19" ht="9.9499999999999993" customHeight="1" x14ac:dyDescent="0.25">
      <c r="B37" s="37"/>
      <c r="C37" s="120"/>
      <c r="D37" s="36"/>
      <c r="G37" s="38"/>
      <c r="H37" s="35"/>
      <c r="I37" s="35"/>
      <c r="J37" s="35"/>
      <c r="K37" s="35"/>
      <c r="L37" s="36"/>
      <c r="M37" s="36"/>
      <c r="N37" s="36"/>
      <c r="O37" s="36"/>
      <c r="P37" s="36"/>
      <c r="Q37" s="36"/>
      <c r="R37" s="36"/>
      <c r="S37" s="36"/>
    </row>
    <row r="38" spans="2:19" x14ac:dyDescent="0.25">
      <c r="B38" s="39" t="s">
        <v>161</v>
      </c>
      <c r="C38" s="120"/>
      <c r="D38" s="36"/>
      <c r="G38" s="157" t="s">
        <v>153</v>
      </c>
      <c r="H38" s="121" t="s">
        <v>162</v>
      </c>
      <c r="I38" s="122">
        <f>VLOOKUP(G38,R26:S28,2,0)</f>
        <v>75.600000000000009</v>
      </c>
      <c r="J38" s="34" t="s">
        <v>168</v>
      </c>
      <c r="K38" s="35"/>
      <c r="L38" s="36"/>
      <c r="M38" s="36"/>
      <c r="N38" s="36"/>
      <c r="O38" s="36"/>
      <c r="P38" s="36"/>
      <c r="Q38" s="36"/>
      <c r="R38" s="36"/>
      <c r="S38" s="36"/>
    </row>
    <row r="39" spans="2:19" ht="12.75" customHeight="1" x14ac:dyDescent="0.25">
      <c r="B39" s="37"/>
      <c r="C39" s="120"/>
      <c r="D39" s="36"/>
      <c r="G39" s="38"/>
      <c r="H39" s="35"/>
      <c r="I39" s="35"/>
      <c r="J39" s="35"/>
      <c r="K39" s="35"/>
      <c r="L39" s="36"/>
      <c r="M39" s="36"/>
      <c r="N39" s="36"/>
      <c r="O39" s="36"/>
      <c r="P39" s="36"/>
      <c r="Q39" s="36"/>
      <c r="R39" s="36"/>
      <c r="S39" s="36"/>
    </row>
    <row r="40" spans="2:19" ht="15" customHeight="1" x14ac:dyDescent="0.25">
      <c r="B40" s="39" t="s">
        <v>210</v>
      </c>
      <c r="C40" s="165"/>
      <c r="D40" s="166"/>
      <c r="E40" s="167"/>
      <c r="F40" s="170">
        <f>VLOOKUP(G38,U26:V28,2,0)</f>
        <v>36.855000000000004</v>
      </c>
      <c r="G40" s="168" t="s">
        <v>212</v>
      </c>
      <c r="H40" s="39"/>
      <c r="I40" s="39"/>
      <c r="J40" s="39"/>
      <c r="K40" s="171">
        <f>C78</f>
        <v>100</v>
      </c>
      <c r="L40" s="39" t="s">
        <v>206</v>
      </c>
      <c r="N40" s="36"/>
      <c r="O40" s="36"/>
      <c r="P40" s="36"/>
      <c r="Q40" s="36"/>
      <c r="R40" s="36"/>
      <c r="S40" s="36"/>
    </row>
    <row r="41" spans="2:19" ht="15" customHeight="1" x14ac:dyDescent="0.25">
      <c r="B41" s="39" t="s">
        <v>213</v>
      </c>
      <c r="C41" s="165"/>
      <c r="D41" s="166"/>
      <c r="E41" s="167"/>
      <c r="F41" s="169">
        <f>C79</f>
        <v>29.055392000000005</v>
      </c>
      <c r="G41" s="168" t="s">
        <v>212</v>
      </c>
      <c r="H41" s="39"/>
      <c r="I41" s="39"/>
      <c r="J41" s="39"/>
      <c r="K41" s="171">
        <f>C78</f>
        <v>100</v>
      </c>
      <c r="L41" s="39" t="s">
        <v>206</v>
      </c>
      <c r="M41" s="36"/>
      <c r="N41" s="36"/>
      <c r="O41" s="36"/>
      <c r="P41" s="36"/>
      <c r="Q41" s="36"/>
      <c r="R41" s="36"/>
      <c r="S41" s="36"/>
    </row>
    <row r="42" spans="2:19" ht="12.75" customHeight="1" x14ac:dyDescent="0.25">
      <c r="B42" s="37"/>
      <c r="C42" s="120"/>
      <c r="D42" s="36"/>
      <c r="G42" s="38"/>
      <c r="H42" s="35"/>
      <c r="I42" s="35"/>
      <c r="J42" s="35"/>
      <c r="K42" s="35"/>
      <c r="L42" s="36"/>
      <c r="M42" s="36"/>
      <c r="N42" s="36"/>
      <c r="O42" s="36"/>
      <c r="P42" s="36"/>
      <c r="Q42" s="36"/>
      <c r="R42" s="36"/>
      <c r="S42" s="36"/>
    </row>
    <row r="43" spans="2:19" ht="15.75" x14ac:dyDescent="0.25">
      <c r="B43" s="154" t="s">
        <v>156</v>
      </c>
      <c r="C43" s="120"/>
      <c r="D43" s="36"/>
      <c r="G43" s="38"/>
      <c r="H43" s="35"/>
      <c r="I43" s="35"/>
      <c r="J43" s="35"/>
      <c r="K43" s="35"/>
      <c r="L43" s="36"/>
      <c r="M43" s="36"/>
      <c r="N43" s="36"/>
      <c r="O43" s="36"/>
      <c r="P43" s="36"/>
      <c r="Q43" s="36"/>
      <c r="R43" s="36"/>
      <c r="S43" s="36"/>
    </row>
    <row r="44" spans="2:19" ht="5.0999999999999996" customHeight="1" x14ac:dyDescent="0.25">
      <c r="B44" s="37"/>
      <c r="C44" s="120"/>
      <c r="D44" s="36"/>
      <c r="G44" s="38"/>
      <c r="H44" s="35"/>
      <c r="I44" s="35"/>
      <c r="J44" s="35"/>
      <c r="K44" s="35"/>
      <c r="L44" s="36"/>
      <c r="M44" s="36"/>
      <c r="N44" s="36"/>
      <c r="O44" s="36"/>
      <c r="P44" s="36"/>
      <c r="Q44" s="36"/>
      <c r="R44" s="36"/>
      <c r="S44" s="36"/>
    </row>
    <row r="45" spans="2:19" x14ac:dyDescent="0.25">
      <c r="B45" s="121" t="s">
        <v>187</v>
      </c>
      <c r="C45" s="151">
        <v>0</v>
      </c>
      <c r="D45" s="34" t="s">
        <v>168</v>
      </c>
      <c r="G45" s="38" t="s">
        <v>130</v>
      </c>
      <c r="H45" s="35" t="s">
        <v>133</v>
      </c>
      <c r="I45" s="35"/>
      <c r="J45" s="35"/>
      <c r="K45" s="35"/>
      <c r="L45" s="36"/>
      <c r="M45" s="36"/>
      <c r="N45" s="36"/>
      <c r="O45" s="36"/>
      <c r="P45" s="36"/>
      <c r="Q45" s="36"/>
      <c r="R45" s="36"/>
      <c r="S45" s="36"/>
    </row>
    <row r="46" spans="2:19" ht="5.0999999999999996" customHeight="1" x14ac:dyDescent="0.25">
      <c r="B46" s="36"/>
      <c r="C46" s="36"/>
      <c r="D46" s="36"/>
      <c r="E46" s="35"/>
      <c r="F46" s="35"/>
      <c r="G46" s="35"/>
      <c r="H46" s="35"/>
      <c r="I46" s="35"/>
      <c r="J46" s="35"/>
      <c r="K46" s="35"/>
      <c r="L46" s="36"/>
      <c r="M46" s="36"/>
      <c r="N46" s="36"/>
      <c r="O46" s="36"/>
      <c r="P46" s="36"/>
      <c r="Q46" s="36"/>
      <c r="R46" s="36"/>
      <c r="S46" s="36"/>
    </row>
    <row r="47" spans="2:19" ht="15.75" x14ac:dyDescent="0.25">
      <c r="B47" s="154" t="s">
        <v>79</v>
      </c>
      <c r="C47" s="35"/>
      <c r="D47" s="35"/>
      <c r="E47" s="36"/>
      <c r="F47" s="35"/>
      <c r="G47" s="36"/>
      <c r="H47" s="35"/>
      <c r="I47" s="35"/>
      <c r="J47" s="35"/>
      <c r="K47" s="35"/>
      <c r="L47" s="36"/>
      <c r="M47" s="36"/>
      <c r="N47" s="36"/>
      <c r="O47" s="36"/>
      <c r="P47" s="36"/>
      <c r="Q47" s="36"/>
      <c r="R47" s="36"/>
      <c r="S47" s="36"/>
    </row>
    <row r="48" spans="2:19" ht="5.0999999999999996" customHeight="1" x14ac:dyDescent="0.25">
      <c r="B48" s="39"/>
      <c r="C48" s="35"/>
      <c r="D48" s="35"/>
      <c r="E48" s="35"/>
      <c r="F48" s="35"/>
      <c r="G48" s="35"/>
      <c r="H48" s="35"/>
      <c r="I48" s="35"/>
      <c r="J48" s="35"/>
      <c r="K48" s="35"/>
      <c r="L48" s="36"/>
      <c r="M48" s="36"/>
      <c r="N48" s="36"/>
      <c r="O48" s="36"/>
      <c r="P48" s="36"/>
      <c r="Q48" s="36"/>
      <c r="R48" s="36"/>
      <c r="S48" s="36"/>
    </row>
    <row r="49" spans="2:19" x14ac:dyDescent="0.25">
      <c r="B49" s="37" t="s">
        <v>128</v>
      </c>
      <c r="C49" s="240" t="s">
        <v>63</v>
      </c>
      <c r="D49" s="240"/>
      <c r="E49" s="240"/>
      <c r="G49" s="37" t="s">
        <v>31</v>
      </c>
      <c r="H49" s="174">
        <v>2.0999999999999998E-6</v>
      </c>
      <c r="I49" s="35" t="s">
        <v>129</v>
      </c>
      <c r="J49" s="35"/>
      <c r="K49" s="35"/>
      <c r="L49" s="36"/>
      <c r="M49" s="36"/>
      <c r="N49" s="35"/>
      <c r="O49" s="35"/>
      <c r="P49" s="36"/>
      <c r="Q49" s="36"/>
      <c r="R49" s="36"/>
      <c r="S49" s="36"/>
    </row>
    <row r="50" spans="2:19" x14ac:dyDescent="0.25">
      <c r="B50" s="40" t="s">
        <v>32</v>
      </c>
      <c r="C50" s="146">
        <v>2</v>
      </c>
      <c r="D50" s="36"/>
      <c r="E50" s="36"/>
      <c r="F50" s="36"/>
      <c r="G50" s="36"/>
      <c r="H50" s="35"/>
      <c r="I50" s="35"/>
      <c r="J50" s="35"/>
      <c r="K50" s="35"/>
      <c r="L50" s="36"/>
      <c r="M50" s="35"/>
      <c r="N50" s="35"/>
      <c r="O50" s="35"/>
      <c r="P50" s="36"/>
      <c r="Q50" s="36"/>
      <c r="R50" s="36"/>
      <c r="S50" s="36"/>
    </row>
    <row r="51" spans="2:19" x14ac:dyDescent="0.25">
      <c r="B51" s="37" t="s">
        <v>135</v>
      </c>
      <c r="C51" s="47">
        <f>I38</f>
        <v>75.600000000000009</v>
      </c>
      <c r="D51" s="35" t="s">
        <v>108</v>
      </c>
      <c r="G51" s="34" t="s">
        <v>109</v>
      </c>
      <c r="H51" s="35"/>
      <c r="I51" s="35"/>
      <c r="J51" s="35"/>
      <c r="K51" s="35"/>
      <c r="L51" s="36"/>
      <c r="M51" s="35"/>
      <c r="N51" s="35"/>
      <c r="O51" s="35"/>
      <c r="P51" s="36"/>
      <c r="Q51" s="36"/>
      <c r="R51" s="36"/>
      <c r="S51" s="36"/>
    </row>
    <row r="52" spans="2:19" x14ac:dyDescent="0.25">
      <c r="B52" s="37"/>
      <c r="C52" s="41"/>
      <c r="D52" s="35"/>
      <c r="G52" s="35" t="s">
        <v>110</v>
      </c>
      <c r="H52" s="35" t="s">
        <v>111</v>
      </c>
      <c r="I52" s="35"/>
      <c r="J52" s="35"/>
      <c r="K52" s="35"/>
      <c r="L52" s="36"/>
      <c r="M52" s="35"/>
      <c r="N52" s="35"/>
      <c r="O52" s="35"/>
      <c r="P52" s="36"/>
      <c r="Q52" s="36"/>
      <c r="R52" s="36"/>
      <c r="S52" s="36"/>
    </row>
    <row r="53" spans="2:19" x14ac:dyDescent="0.25">
      <c r="B53" s="121" t="s">
        <v>188</v>
      </c>
      <c r="C53" s="152">
        <f>(1/C50)*H49*C51</f>
        <v>7.9380000000000002E-5</v>
      </c>
      <c r="D53" s="34" t="s">
        <v>189</v>
      </c>
      <c r="G53" s="35" t="s">
        <v>80</v>
      </c>
      <c r="H53" s="35" t="s">
        <v>112</v>
      </c>
      <c r="I53" s="35"/>
      <c r="J53" s="35"/>
      <c r="K53" s="35"/>
      <c r="L53" s="36"/>
      <c r="M53" s="36"/>
      <c r="N53" s="36"/>
      <c r="O53" s="36"/>
      <c r="P53" s="36"/>
      <c r="Q53" s="36"/>
      <c r="R53" s="36"/>
      <c r="S53" s="36"/>
    </row>
    <row r="54" spans="2:19" x14ac:dyDescent="0.25">
      <c r="B54" s="36"/>
      <c r="C54" s="36"/>
      <c r="D54" s="36"/>
      <c r="G54" s="35" t="s">
        <v>113</v>
      </c>
      <c r="H54" s="35" t="s">
        <v>81</v>
      </c>
      <c r="I54" s="35"/>
      <c r="J54" s="35"/>
      <c r="K54" s="35"/>
      <c r="L54" s="36"/>
      <c r="M54" s="36"/>
      <c r="N54" s="36"/>
      <c r="O54" s="36"/>
      <c r="P54" s="36"/>
      <c r="Q54" s="36"/>
      <c r="R54" s="36"/>
      <c r="S54" s="36"/>
    </row>
    <row r="55" spans="2:19" x14ac:dyDescent="0.25">
      <c r="B55" s="36"/>
      <c r="C55" s="36"/>
      <c r="D55" s="36"/>
      <c r="G55" s="35"/>
      <c r="H55" s="35"/>
      <c r="I55" s="35"/>
      <c r="J55" s="35"/>
      <c r="K55" s="35"/>
      <c r="L55" s="36"/>
      <c r="M55" s="36"/>
      <c r="N55" s="36"/>
      <c r="O55" s="36"/>
      <c r="P55" s="36"/>
      <c r="Q55" s="36"/>
      <c r="R55" s="36"/>
      <c r="S55" s="36"/>
    </row>
    <row r="56" spans="2:19" ht="15.75" x14ac:dyDescent="0.25">
      <c r="B56" s="153" t="s">
        <v>82</v>
      </c>
      <c r="C56" s="35"/>
      <c r="D56" s="35"/>
      <c r="E56" s="35"/>
      <c r="F56" s="35"/>
      <c r="G56" s="35"/>
      <c r="H56" s="35"/>
      <c r="I56" s="35"/>
      <c r="J56" s="35"/>
      <c r="K56" s="35"/>
      <c r="L56" s="36"/>
      <c r="M56" s="36"/>
      <c r="N56" s="36"/>
      <c r="O56" s="36"/>
      <c r="P56" s="36"/>
      <c r="Q56" s="36"/>
      <c r="R56" s="36"/>
      <c r="S56" s="36"/>
    </row>
    <row r="57" spans="2:19" ht="5.0999999999999996" customHeight="1" x14ac:dyDescent="0.25"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36"/>
      <c r="M57" s="36"/>
      <c r="N57" s="36"/>
      <c r="O57" s="36"/>
      <c r="P57" s="36"/>
      <c r="Q57" s="36"/>
      <c r="R57" s="36"/>
      <c r="S57" s="36"/>
    </row>
    <row r="58" spans="2:19" x14ac:dyDescent="0.25">
      <c r="B58" s="121" t="s">
        <v>198</v>
      </c>
      <c r="C58" s="151">
        <v>0</v>
      </c>
      <c r="D58" s="34" t="s">
        <v>196</v>
      </c>
      <c r="E58" s="35"/>
      <c r="F58" s="35" t="s">
        <v>83</v>
      </c>
      <c r="G58" s="35"/>
      <c r="H58" s="35"/>
      <c r="I58" s="35"/>
      <c r="J58" s="35"/>
      <c r="K58" s="35"/>
      <c r="L58" s="36"/>
      <c r="M58" s="36"/>
      <c r="N58" s="36"/>
      <c r="O58" s="36"/>
      <c r="P58" s="36"/>
      <c r="Q58" s="36"/>
      <c r="R58" s="36"/>
      <c r="S58" s="36"/>
    </row>
    <row r="59" spans="2:19" ht="15.75" x14ac:dyDescent="0.25">
      <c r="B59" s="153" t="s">
        <v>89</v>
      </c>
      <c r="C59" s="35"/>
      <c r="D59" s="35"/>
      <c r="E59" s="35"/>
      <c r="F59" s="35"/>
      <c r="G59" s="35"/>
      <c r="H59" s="35"/>
      <c r="I59" s="35"/>
      <c r="J59" s="35"/>
      <c r="K59" s="35"/>
      <c r="L59" s="36"/>
      <c r="M59" s="36"/>
      <c r="N59" s="36"/>
      <c r="O59" s="36"/>
      <c r="P59" s="36"/>
      <c r="Q59" s="36"/>
      <c r="R59" s="36"/>
      <c r="S59" s="36"/>
    </row>
    <row r="60" spans="2:19" ht="9.9499999999999993" customHeight="1" x14ac:dyDescent="0.25"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6"/>
      <c r="M60" s="36"/>
      <c r="N60" s="36"/>
      <c r="O60" s="36"/>
      <c r="P60" s="36"/>
      <c r="Q60" s="36"/>
      <c r="R60" s="36"/>
      <c r="S60" s="36"/>
    </row>
    <row r="61" spans="2:19" x14ac:dyDescent="0.25">
      <c r="B61" s="35" t="s">
        <v>91</v>
      </c>
      <c r="C61" s="35"/>
      <c r="D61" s="241" t="s">
        <v>19</v>
      </c>
      <c r="E61" s="241"/>
      <c r="F61" s="241"/>
      <c r="G61" s="241"/>
      <c r="H61" s="35"/>
      <c r="I61" s="34" t="s">
        <v>141</v>
      </c>
      <c r="J61" s="35"/>
      <c r="K61" s="35"/>
      <c r="L61" s="36"/>
      <c r="M61" s="36"/>
      <c r="N61" s="36"/>
      <c r="O61" s="36"/>
      <c r="P61" s="36"/>
      <c r="Q61" s="36"/>
      <c r="R61" s="36"/>
      <c r="S61" s="129" t="s">
        <v>171</v>
      </c>
    </row>
    <row r="62" spans="2:19" x14ac:dyDescent="0.25">
      <c r="B62" s="35" t="s">
        <v>92</v>
      </c>
      <c r="C62" s="37" t="s">
        <v>184</v>
      </c>
      <c r="D62" s="239">
        <v>0.2</v>
      </c>
      <c r="E62" s="239"/>
      <c r="F62" s="35"/>
      <c r="G62" s="35"/>
      <c r="H62" s="35"/>
      <c r="I62" s="35" t="s">
        <v>179</v>
      </c>
      <c r="J62" s="35" t="s">
        <v>190</v>
      </c>
      <c r="K62" s="35"/>
      <c r="L62" s="36"/>
      <c r="M62" s="36"/>
      <c r="N62" s="36"/>
      <c r="O62" s="36"/>
      <c r="P62" s="36"/>
      <c r="Q62" s="36"/>
      <c r="R62" s="36"/>
      <c r="S62" s="145">
        <v>1</v>
      </c>
    </row>
    <row r="63" spans="2:19" x14ac:dyDescent="0.25">
      <c r="C63" s="37" t="s">
        <v>136</v>
      </c>
      <c r="D63" s="238">
        <v>1</v>
      </c>
      <c r="E63" s="238"/>
      <c r="F63" s="35"/>
      <c r="G63" s="35"/>
      <c r="H63" s="35"/>
      <c r="I63" s="131" t="s">
        <v>171</v>
      </c>
      <c r="J63" s="131" t="s">
        <v>191</v>
      </c>
      <c r="K63" s="35"/>
      <c r="L63" s="36"/>
      <c r="M63" s="36"/>
      <c r="N63" s="36"/>
      <c r="O63" s="36"/>
      <c r="P63" s="36"/>
      <c r="Q63" s="36"/>
      <c r="R63" s="36"/>
      <c r="S63" s="144">
        <v>1.72</v>
      </c>
    </row>
    <row r="64" spans="2:19" ht="9.9499999999999993" customHeight="1" thickBot="1" x14ac:dyDescent="0.3"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6"/>
      <c r="M64" s="36"/>
      <c r="N64" s="36"/>
      <c r="O64" s="36"/>
      <c r="P64" s="36"/>
      <c r="Q64" s="36"/>
      <c r="R64" s="36"/>
      <c r="S64" s="144"/>
    </row>
    <row r="65" spans="2:36" x14ac:dyDescent="0.25">
      <c r="B65" s="116" t="s">
        <v>142</v>
      </c>
      <c r="C65" s="56"/>
      <c r="D65" s="56"/>
      <c r="E65" s="57" t="s">
        <v>30</v>
      </c>
      <c r="F65" s="103">
        <v>5</v>
      </c>
      <c r="G65" s="104">
        <v>10</v>
      </c>
      <c r="H65" s="104">
        <v>15</v>
      </c>
      <c r="I65" s="104">
        <v>20</v>
      </c>
      <c r="J65" s="104">
        <v>30</v>
      </c>
      <c r="K65" s="104">
        <v>40</v>
      </c>
      <c r="L65" s="104">
        <v>60</v>
      </c>
      <c r="M65" s="105">
        <v>120</v>
      </c>
      <c r="N65" s="36"/>
      <c r="O65" s="36"/>
      <c r="P65" s="36"/>
      <c r="Q65" s="36"/>
      <c r="R65" s="36">
        <f>MATCH($D$61,DATA!$B$6:$B$49,0)</f>
        <v>23</v>
      </c>
      <c r="S65" s="36"/>
      <c r="T65" s="36"/>
      <c r="U65" s="36"/>
      <c r="V65" s="36"/>
      <c r="W65" s="36"/>
      <c r="X65" s="36"/>
      <c r="Y65" s="36"/>
    </row>
    <row r="66" spans="2:36" x14ac:dyDescent="0.25">
      <c r="B66" s="117" t="s">
        <v>143</v>
      </c>
      <c r="C66" s="44"/>
      <c r="D66" s="44"/>
      <c r="E66" s="58" t="s">
        <v>93</v>
      </c>
      <c r="F66" s="106">
        <f>INDEX(DATA!D6:D49,$R$66)</f>
        <v>11.3</v>
      </c>
      <c r="G66" s="107">
        <f>INDEX(DATA!E6:E49,$R$66)</f>
        <v>16.5</v>
      </c>
      <c r="H66" s="107">
        <f>INDEX(DATA!F6:F49,$R$66)</f>
        <v>19.5</v>
      </c>
      <c r="I66" s="107">
        <f>INDEX(DATA!G6:G49,$R$66)</f>
        <v>21.1</v>
      </c>
      <c r="J66" s="107">
        <f>INDEX(DATA!H6:H49,$R$66)</f>
        <v>23.2</v>
      </c>
      <c r="K66" s="107">
        <f>INDEX(DATA!I6:I49,$R$66)</f>
        <v>24.7</v>
      </c>
      <c r="L66" s="107">
        <f>INDEX(DATA!J6:J49,$R$66)</f>
        <v>26.9</v>
      </c>
      <c r="M66" s="108">
        <f>INDEX(DATA!K6:K49,$R$66)</f>
        <v>30.6</v>
      </c>
      <c r="N66" s="36"/>
      <c r="O66" s="36"/>
      <c r="P66" s="36"/>
      <c r="Q66" s="36"/>
      <c r="R66" s="36">
        <f>IF($D$62=0.1,R65+1,R65)</f>
        <v>23</v>
      </c>
      <c r="S66" s="36"/>
      <c r="T66" s="36"/>
      <c r="U66" s="36"/>
      <c r="V66" s="36"/>
      <c r="W66" s="36"/>
      <c r="X66" s="36"/>
      <c r="Y66" s="36"/>
    </row>
    <row r="67" spans="2:36" ht="15.75" thickBot="1" x14ac:dyDescent="0.3">
      <c r="B67" s="118" t="s">
        <v>144</v>
      </c>
      <c r="C67" s="46"/>
      <c r="D67" s="46"/>
      <c r="E67" s="59" t="s">
        <v>123</v>
      </c>
      <c r="F67" s="158">
        <f t="shared" ref="F67:M67" si="0">IF((($D$63*F66)/1000)*($N$13+$C$45)-(($C$53+($C$58/1000))*F65*60)&gt;0,(($D$63*F66)/1000)*($N$13+$C$45)-(($C$53+($C$58/1000))*F65*60),0)</f>
        <v>8.1573860000000007</v>
      </c>
      <c r="G67" s="159">
        <f t="shared" si="0"/>
        <v>11.898372</v>
      </c>
      <c r="H67" s="159">
        <f t="shared" si="0"/>
        <v>14.046558000000001</v>
      </c>
      <c r="I67" s="159">
        <f t="shared" si="0"/>
        <v>15.181144000000002</v>
      </c>
      <c r="J67" s="159">
        <f t="shared" si="0"/>
        <v>16.653915999999999</v>
      </c>
      <c r="K67" s="159">
        <f t="shared" si="0"/>
        <v>17.692288000000001</v>
      </c>
      <c r="L67" s="159">
        <f t="shared" si="0"/>
        <v>19.189831999999999</v>
      </c>
      <c r="M67" s="160">
        <f t="shared" si="0"/>
        <v>21.582864000000001</v>
      </c>
      <c r="N67" s="36"/>
      <c r="O67" s="36"/>
      <c r="P67" s="36"/>
      <c r="Q67" s="36"/>
      <c r="R67" s="36"/>
      <c r="S67" s="36"/>
    </row>
    <row r="68" spans="2:36" ht="6.95" customHeight="1" thickBot="1" x14ac:dyDescent="0.3"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6"/>
      <c r="M68" s="36"/>
      <c r="N68" s="36"/>
      <c r="P68" s="36"/>
      <c r="Q68" s="36"/>
      <c r="R68" s="36"/>
      <c r="S68" s="36"/>
    </row>
    <row r="69" spans="2:36" x14ac:dyDescent="0.25">
      <c r="B69" s="55" t="s">
        <v>121</v>
      </c>
      <c r="C69" s="56"/>
      <c r="D69" s="56"/>
      <c r="E69" s="110" t="s">
        <v>72</v>
      </c>
      <c r="F69" s="103">
        <v>4</v>
      </c>
      <c r="G69" s="104">
        <v>6</v>
      </c>
      <c r="H69" s="104">
        <v>8</v>
      </c>
      <c r="I69" s="104">
        <v>10</v>
      </c>
      <c r="J69" s="104">
        <v>12</v>
      </c>
      <c r="K69" s="104">
        <v>18</v>
      </c>
      <c r="L69" s="104">
        <v>24</v>
      </c>
      <c r="M69" s="104">
        <v>48</v>
      </c>
      <c r="N69" s="105">
        <v>72</v>
      </c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</row>
    <row r="70" spans="2:36" x14ac:dyDescent="0.25">
      <c r="B70" s="43" t="s">
        <v>90</v>
      </c>
      <c r="C70" s="44"/>
      <c r="D70" s="44"/>
      <c r="E70" s="108" t="s">
        <v>93</v>
      </c>
      <c r="F70" s="111">
        <f>INDEX(DATA!L6:L49,$R$66)</f>
        <v>36.6</v>
      </c>
      <c r="G70" s="112">
        <f>INDEX(DATA!M6:M49,$R$66)</f>
        <v>42.5</v>
      </c>
      <c r="H70" s="112">
        <f>INDEX(DATA!N6:N49,$R$66)</f>
        <v>43.2</v>
      </c>
      <c r="I70" s="112">
        <f>INDEX(DATA!O6:O49,$R$66)</f>
        <v>43.8</v>
      </c>
      <c r="J70" s="112">
        <f>INDEX(DATA!P6:P49,$R$66)</f>
        <v>44.5</v>
      </c>
      <c r="K70" s="112">
        <f>INDEX(DATA!Q6:Q49,$R$66)</f>
        <v>46.4</v>
      </c>
      <c r="L70" s="112">
        <f>INDEX(DATA!R6:R49,$R$66)</f>
        <v>46.9</v>
      </c>
      <c r="M70" s="112">
        <f>INDEX(DATA!S6:S49,$R$66)</f>
        <v>58.9</v>
      </c>
      <c r="N70" s="113">
        <f>INDEX(DATA!T6:T49,$R$66)</f>
        <v>62.5</v>
      </c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</row>
    <row r="71" spans="2:36" ht="15.75" thickBot="1" x14ac:dyDescent="0.3">
      <c r="B71" s="45" t="s">
        <v>122</v>
      </c>
      <c r="C71" s="46"/>
      <c r="D71" s="46"/>
      <c r="E71" s="109" t="s">
        <v>123</v>
      </c>
      <c r="F71" s="161">
        <f t="shared" ref="F71:N71" si="1">IF((($D$63*F70)/1000)*($N$13+$C$45)-(($C$53+($C$58/1000))*F69*60*60)&gt;0,(($D$63*F70)/1000)*($N$13+$C$45)-(($C$53+($C$58/1000))*F69*60*60),0)</f>
        <v>25.355328</v>
      </c>
      <c r="G71" s="162">
        <f t="shared" si="1"/>
        <v>29.055392000000005</v>
      </c>
      <c r="H71" s="162">
        <f t="shared" si="1"/>
        <v>28.990656000000001</v>
      </c>
      <c r="I71" s="162">
        <f t="shared" si="1"/>
        <v>28.85352</v>
      </c>
      <c r="J71" s="162">
        <f t="shared" si="1"/>
        <v>28.788783999999996</v>
      </c>
      <c r="K71" s="162">
        <f t="shared" si="1"/>
        <v>28.449775999999996</v>
      </c>
      <c r="L71" s="162">
        <f t="shared" si="1"/>
        <v>27.097167999999996</v>
      </c>
      <c r="M71" s="162">
        <f t="shared" si="1"/>
        <v>28.926735999999998</v>
      </c>
      <c r="N71" s="163">
        <f t="shared" si="1"/>
        <v>24.674704000000002</v>
      </c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</row>
    <row r="72" spans="2:36" ht="6.95" customHeight="1" x14ac:dyDescent="0.25"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6"/>
      <c r="M72" s="36"/>
      <c r="N72" s="36"/>
      <c r="O72" s="36"/>
      <c r="P72" s="36"/>
      <c r="Q72" s="36"/>
      <c r="R72" s="36"/>
      <c r="S72" s="36"/>
    </row>
    <row r="73" spans="2:36" x14ac:dyDescent="0.25">
      <c r="B73" s="34" t="s">
        <v>192</v>
      </c>
      <c r="C73" s="164">
        <f>MAX(F67:M67,F71:N71)</f>
        <v>29.055392000000005</v>
      </c>
      <c r="D73" s="34" t="s">
        <v>193</v>
      </c>
      <c r="E73" s="35"/>
      <c r="F73" s="35"/>
      <c r="G73" s="35"/>
      <c r="H73" s="35"/>
      <c r="I73" s="35"/>
      <c r="J73" s="35"/>
      <c r="K73" s="35"/>
      <c r="L73" s="36"/>
      <c r="M73" s="36"/>
      <c r="N73" s="36"/>
      <c r="O73" s="114"/>
      <c r="P73" s="36"/>
      <c r="Q73" s="36"/>
      <c r="R73" s="36"/>
      <c r="S73" s="36"/>
    </row>
    <row r="74" spans="2:36" ht="5.0999999999999996" customHeight="1" x14ac:dyDescent="0.25"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6"/>
      <c r="M74" s="36"/>
      <c r="N74" s="36"/>
      <c r="O74" s="36"/>
      <c r="P74" s="36"/>
      <c r="Q74" s="36"/>
      <c r="R74" s="36"/>
      <c r="S74" s="36"/>
    </row>
    <row r="75" spans="2:36" ht="15.75" x14ac:dyDescent="0.25">
      <c r="B75" s="153" t="s">
        <v>211</v>
      </c>
      <c r="C75" s="35"/>
      <c r="D75" s="35"/>
      <c r="E75" s="35"/>
      <c r="F75" s="35"/>
      <c r="G75" s="35"/>
      <c r="H75" s="35"/>
      <c r="I75" s="35"/>
      <c r="J75" s="35"/>
      <c r="K75" s="35"/>
      <c r="L75" s="36"/>
      <c r="M75" s="36"/>
      <c r="N75" s="36"/>
      <c r="O75" s="36"/>
      <c r="P75" s="36"/>
      <c r="Q75" s="36"/>
      <c r="R75" s="36"/>
      <c r="S75" s="36"/>
    </row>
    <row r="76" spans="2:36" ht="5.0999999999999996" customHeight="1" x14ac:dyDescent="0.25"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6"/>
      <c r="M76" s="36"/>
      <c r="N76" s="36"/>
      <c r="O76" s="36"/>
      <c r="P76" s="36"/>
      <c r="Q76" s="36"/>
      <c r="R76" s="36"/>
      <c r="S76" s="36"/>
    </row>
    <row r="77" spans="2:36" x14ac:dyDescent="0.25">
      <c r="B77" s="37" t="s">
        <v>134</v>
      </c>
      <c r="C77" s="47">
        <f>C73</f>
        <v>29.055392000000005</v>
      </c>
      <c r="D77" s="35" t="s">
        <v>123</v>
      </c>
      <c r="G77" s="34" t="s">
        <v>124</v>
      </c>
      <c r="I77" s="35"/>
      <c r="J77" s="35"/>
      <c r="K77" s="35"/>
      <c r="L77" s="36"/>
      <c r="M77" s="36"/>
      <c r="N77" s="36"/>
      <c r="O77" s="36"/>
      <c r="P77" s="36"/>
      <c r="Q77" s="36"/>
      <c r="S77" s="35"/>
      <c r="T77" s="35"/>
      <c r="W77" s="35"/>
    </row>
    <row r="78" spans="2:36" x14ac:dyDescent="0.25">
      <c r="B78" s="37" t="s">
        <v>96</v>
      </c>
      <c r="C78" s="146">
        <v>100</v>
      </c>
      <c r="D78" s="35" t="s">
        <v>206</v>
      </c>
      <c r="G78" s="35" t="s">
        <v>94</v>
      </c>
      <c r="H78" s="35" t="s">
        <v>132</v>
      </c>
      <c r="I78" s="35"/>
      <c r="J78" s="35"/>
      <c r="K78" s="35"/>
      <c r="L78" s="36"/>
      <c r="M78" s="36"/>
      <c r="N78" s="36"/>
      <c r="O78" s="36"/>
      <c r="P78" s="36"/>
      <c r="Q78" s="36"/>
      <c r="R78" s="35"/>
      <c r="S78" s="35"/>
      <c r="T78" s="35"/>
      <c r="W78" s="35"/>
    </row>
    <row r="79" spans="2:36" x14ac:dyDescent="0.25">
      <c r="B79" s="121" t="s">
        <v>97</v>
      </c>
      <c r="C79" s="148">
        <f>C77/(C78/100)</f>
        <v>29.055392000000005</v>
      </c>
      <c r="D79" s="34" t="s">
        <v>193</v>
      </c>
      <c r="G79" s="35" t="s">
        <v>95</v>
      </c>
      <c r="H79" s="35" t="s">
        <v>207</v>
      </c>
      <c r="I79" s="35"/>
      <c r="J79" s="35"/>
      <c r="K79" s="35"/>
      <c r="L79" s="36"/>
      <c r="M79" s="36"/>
      <c r="N79" s="36"/>
      <c r="O79" s="36"/>
      <c r="P79" s="36"/>
      <c r="Q79" s="36"/>
      <c r="R79" s="36"/>
      <c r="S79" s="36"/>
    </row>
    <row r="80" spans="2:36" ht="5.0999999999999996" customHeight="1" x14ac:dyDescent="0.25">
      <c r="E80" s="35"/>
      <c r="F80" s="35"/>
      <c r="G80" s="35"/>
      <c r="H80" s="35"/>
      <c r="I80" s="35"/>
      <c r="J80" s="35"/>
      <c r="K80" s="35"/>
      <c r="L80" s="36"/>
      <c r="M80" s="36"/>
      <c r="N80" s="36"/>
      <c r="O80" s="36"/>
      <c r="P80" s="36"/>
      <c r="Q80" s="36"/>
      <c r="R80" s="36"/>
      <c r="S80" s="36"/>
    </row>
    <row r="81" spans="2:20" ht="15.75" x14ac:dyDescent="0.25">
      <c r="B81" s="153" t="s">
        <v>98</v>
      </c>
      <c r="C81" s="35"/>
      <c r="D81" s="35"/>
      <c r="E81" s="35"/>
      <c r="F81" s="35"/>
      <c r="G81" s="35"/>
      <c r="H81" s="35"/>
      <c r="I81" s="35"/>
      <c r="J81" s="35"/>
      <c r="K81" s="35"/>
      <c r="L81" s="36"/>
      <c r="M81" s="36"/>
      <c r="N81" s="36"/>
      <c r="O81" s="36"/>
      <c r="P81" s="36"/>
      <c r="Q81" s="36"/>
      <c r="R81" s="36"/>
      <c r="S81" s="36"/>
    </row>
    <row r="82" spans="2:20" ht="5.0999999999999996" customHeight="1" x14ac:dyDescent="0.25"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6"/>
      <c r="M82" s="36"/>
      <c r="N82" s="36"/>
      <c r="O82" s="36"/>
      <c r="P82" s="36"/>
      <c r="Q82" s="36"/>
      <c r="R82" s="36"/>
      <c r="S82" s="36"/>
    </row>
    <row r="83" spans="2:20" x14ac:dyDescent="0.25">
      <c r="B83" s="37" t="s">
        <v>126</v>
      </c>
      <c r="C83" s="47">
        <f>C73</f>
        <v>29.055392000000005</v>
      </c>
      <c r="D83" s="35" t="s">
        <v>123</v>
      </c>
      <c r="G83" s="34" t="s">
        <v>197</v>
      </c>
      <c r="I83" s="35"/>
      <c r="J83" s="35"/>
      <c r="K83" s="35"/>
      <c r="L83" s="36"/>
      <c r="M83" s="36"/>
      <c r="N83" s="36"/>
      <c r="O83" s="36"/>
      <c r="P83" s="36"/>
      <c r="Q83" s="36"/>
      <c r="S83" s="35"/>
      <c r="T83" s="35"/>
    </row>
    <row r="84" spans="2:20" x14ac:dyDescent="0.25">
      <c r="B84" s="37" t="s">
        <v>127</v>
      </c>
      <c r="C84" s="41">
        <f>C53</f>
        <v>7.9380000000000002E-5</v>
      </c>
      <c r="D84" s="35" t="s">
        <v>114</v>
      </c>
      <c r="G84" s="35" t="s">
        <v>125</v>
      </c>
      <c r="H84" s="35" t="s">
        <v>99</v>
      </c>
      <c r="I84" s="35"/>
      <c r="J84" s="35"/>
      <c r="K84" s="35"/>
      <c r="L84" s="36"/>
      <c r="M84" s="36"/>
      <c r="N84" s="36"/>
      <c r="O84" s="36"/>
      <c r="P84" s="36"/>
      <c r="Q84" s="36"/>
      <c r="R84" s="35"/>
      <c r="S84" s="35"/>
      <c r="T84" s="35"/>
    </row>
    <row r="85" spans="2:20" x14ac:dyDescent="0.25">
      <c r="B85" s="121" t="s">
        <v>194</v>
      </c>
      <c r="C85" s="152">
        <f>C83/(C84+(C58/1000))</f>
        <v>366029.1257243639</v>
      </c>
      <c r="D85" s="34" t="s">
        <v>100</v>
      </c>
      <c r="E85" s="132" t="s">
        <v>146</v>
      </c>
      <c r="F85" s="155">
        <f>C85/3600</f>
        <v>101.67475714565664</v>
      </c>
      <c r="G85" s="34" t="s">
        <v>147</v>
      </c>
      <c r="H85" s="35"/>
      <c r="I85" s="35"/>
      <c r="J85" s="35"/>
      <c r="K85" s="35"/>
      <c r="L85" s="36"/>
      <c r="M85" s="36"/>
      <c r="N85" s="36"/>
      <c r="O85" s="36"/>
      <c r="P85" s="36"/>
      <c r="Q85" s="36"/>
      <c r="R85" s="36"/>
      <c r="S85" s="36"/>
    </row>
    <row r="86" spans="2:20" ht="5.0999999999999996" customHeight="1" x14ac:dyDescent="0.25">
      <c r="E86" s="35"/>
      <c r="F86" s="35"/>
      <c r="G86" s="35"/>
      <c r="H86" s="35"/>
      <c r="I86" s="35"/>
      <c r="J86" s="35"/>
      <c r="K86" s="35"/>
      <c r="L86" s="36"/>
      <c r="M86" s="36"/>
      <c r="N86" s="36"/>
      <c r="O86" s="36"/>
      <c r="P86" s="36"/>
      <c r="Q86" s="36"/>
      <c r="R86" s="36"/>
      <c r="S86" s="36"/>
    </row>
    <row r="87" spans="2:20" ht="18" customHeight="1" x14ac:dyDescent="0.25">
      <c r="B87" s="153" t="s">
        <v>195</v>
      </c>
      <c r="E87" s="35"/>
      <c r="F87" s="35"/>
      <c r="G87" s="35"/>
      <c r="H87" s="35"/>
      <c r="I87" s="35"/>
      <c r="J87" s="35"/>
      <c r="K87" s="35"/>
      <c r="L87" s="36"/>
      <c r="M87" s="36"/>
      <c r="N87" s="36"/>
      <c r="O87" s="36"/>
      <c r="P87" s="36"/>
      <c r="Q87" s="36"/>
      <c r="R87" s="36"/>
      <c r="S87" s="36"/>
    </row>
    <row r="88" spans="2:20" x14ac:dyDescent="0.25">
      <c r="E88" s="35"/>
      <c r="F88" s="35"/>
      <c r="G88" s="35"/>
      <c r="H88" s="35"/>
      <c r="I88" s="35"/>
      <c r="J88" s="35"/>
      <c r="K88" s="35"/>
      <c r="L88" s="36"/>
      <c r="M88" s="36"/>
      <c r="N88" s="36"/>
      <c r="O88" s="36"/>
      <c r="P88" s="36"/>
      <c r="Q88" s="36"/>
      <c r="R88" s="36"/>
      <c r="S88" s="36"/>
    </row>
    <row r="89" spans="2:20" ht="9" customHeight="1" x14ac:dyDescent="0.25">
      <c r="B89" s="35"/>
      <c r="C89" s="126" t="s">
        <v>145</v>
      </c>
      <c r="D89" s="126"/>
      <c r="E89" s="127"/>
      <c r="F89" s="35"/>
      <c r="G89" s="35"/>
      <c r="H89" s="35"/>
      <c r="I89" s="35"/>
      <c r="J89" s="35"/>
      <c r="K89" s="35"/>
      <c r="L89" s="36"/>
      <c r="M89" s="36"/>
      <c r="N89" s="36"/>
      <c r="O89" s="36"/>
      <c r="P89" s="36"/>
      <c r="Q89" s="36"/>
      <c r="R89" s="36"/>
      <c r="S89" s="36"/>
    </row>
    <row r="90" spans="2:20" ht="9" customHeight="1" x14ac:dyDescent="0.25">
      <c r="C90" s="126" t="s">
        <v>72</v>
      </c>
      <c r="D90" s="127" t="s">
        <v>163</v>
      </c>
      <c r="E90" s="127"/>
      <c r="F90" s="36"/>
      <c r="G90" s="36"/>
      <c r="H90" s="36"/>
      <c r="I90" s="36"/>
      <c r="J90" s="36"/>
      <c r="K90" s="36"/>
      <c r="L90" s="36"/>
      <c r="M90" s="36"/>
      <c r="N90" s="36"/>
      <c r="O90" s="36"/>
      <c r="P90" s="36"/>
      <c r="Q90" s="36"/>
      <c r="R90" s="36"/>
      <c r="S90" s="36"/>
    </row>
    <row r="91" spans="2:20" ht="9" customHeight="1" x14ac:dyDescent="0.25">
      <c r="B91" s="36"/>
      <c r="C91" s="128">
        <v>0</v>
      </c>
      <c r="D91" s="126">
        <v>0</v>
      </c>
      <c r="E91" s="127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</row>
    <row r="92" spans="2:20" ht="9" customHeight="1" x14ac:dyDescent="0.25">
      <c r="B92" s="36"/>
      <c r="C92" s="128">
        <v>3.472222222222222E-3</v>
      </c>
      <c r="D92" s="126">
        <f>F67</f>
        <v>8.1573860000000007</v>
      </c>
      <c r="E92" s="127"/>
      <c r="F92" s="36"/>
      <c r="G92" s="36"/>
      <c r="H92" s="36"/>
      <c r="I92" s="36"/>
      <c r="J92" s="36"/>
      <c r="K92" s="36"/>
      <c r="L92" s="36"/>
      <c r="M92" s="36"/>
      <c r="N92" s="36"/>
      <c r="O92" s="36"/>
      <c r="P92" s="36"/>
      <c r="Q92" s="36"/>
      <c r="R92" s="36"/>
      <c r="S92" s="36"/>
    </row>
    <row r="93" spans="2:20" ht="9" customHeight="1" x14ac:dyDescent="0.25">
      <c r="C93" s="128">
        <v>6.9444444444444441E-3</v>
      </c>
      <c r="D93" s="126">
        <f>G67</f>
        <v>11.898372</v>
      </c>
      <c r="E93" s="126"/>
    </row>
    <row r="94" spans="2:20" ht="9" customHeight="1" x14ac:dyDescent="0.25">
      <c r="C94" s="128">
        <v>1.0416666666666666E-2</v>
      </c>
      <c r="D94" s="126">
        <f>H67</f>
        <v>14.046558000000001</v>
      </c>
      <c r="E94" s="126"/>
    </row>
    <row r="95" spans="2:20" ht="9" customHeight="1" x14ac:dyDescent="0.25">
      <c r="C95" s="128">
        <v>1.3888888888888888E-2</v>
      </c>
      <c r="D95" s="126">
        <f>I67</f>
        <v>15.181144000000002</v>
      </c>
      <c r="E95" s="126"/>
    </row>
    <row r="96" spans="2:20" ht="9" customHeight="1" x14ac:dyDescent="0.25">
      <c r="C96" s="128">
        <v>2.0833333333333332E-2</v>
      </c>
      <c r="D96" s="126">
        <f>J67</f>
        <v>16.653915999999999</v>
      </c>
      <c r="E96" s="126"/>
    </row>
    <row r="97" spans="2:14" ht="9" customHeight="1" x14ac:dyDescent="0.25">
      <c r="C97" s="128">
        <v>2.7777777777777776E-2</v>
      </c>
      <c r="D97" s="126">
        <f>K67</f>
        <v>17.692288000000001</v>
      </c>
      <c r="E97" s="126"/>
    </row>
    <row r="98" spans="2:14" ht="9" customHeight="1" x14ac:dyDescent="0.25">
      <c r="C98" s="128">
        <v>4.1666666666666664E-2</v>
      </c>
      <c r="D98" s="126">
        <f>L67</f>
        <v>19.189831999999999</v>
      </c>
      <c r="E98" s="126"/>
    </row>
    <row r="99" spans="2:14" ht="9" customHeight="1" x14ac:dyDescent="0.25">
      <c r="C99" s="128">
        <v>8.3333333333333329E-2</v>
      </c>
      <c r="D99" s="126">
        <f>M67</f>
        <v>21.582864000000001</v>
      </c>
      <c r="E99" s="126"/>
    </row>
    <row r="100" spans="2:14" ht="9" customHeight="1" x14ac:dyDescent="0.25">
      <c r="C100" s="128">
        <v>0.16666666666666666</v>
      </c>
      <c r="D100" s="126">
        <f>F71</f>
        <v>25.355328</v>
      </c>
      <c r="E100" s="126"/>
    </row>
    <row r="101" spans="2:14" ht="9" customHeight="1" x14ac:dyDescent="0.25">
      <c r="C101" s="128">
        <v>0.25</v>
      </c>
      <c r="D101" s="126">
        <f>G71</f>
        <v>29.055392000000005</v>
      </c>
      <c r="E101" s="126"/>
    </row>
    <row r="102" spans="2:14" ht="9" customHeight="1" x14ac:dyDescent="0.25">
      <c r="C102" s="128">
        <v>0.33333333333333331</v>
      </c>
      <c r="D102" s="126">
        <f>H71</f>
        <v>28.990656000000001</v>
      </c>
      <c r="E102" s="126"/>
      <c r="F102" s="119"/>
      <c r="G102" s="119"/>
      <c r="H102" s="119"/>
    </row>
    <row r="103" spans="2:14" ht="9" customHeight="1" x14ac:dyDescent="0.25">
      <c r="C103" s="128">
        <v>0.41666666666666669</v>
      </c>
      <c r="D103" s="126">
        <f>I71</f>
        <v>28.85352</v>
      </c>
      <c r="E103" s="126"/>
      <c r="F103" s="119"/>
      <c r="G103" s="119"/>
      <c r="H103" s="119"/>
    </row>
    <row r="104" spans="2:14" ht="9" customHeight="1" x14ac:dyDescent="0.25">
      <c r="C104" s="128">
        <v>0.5</v>
      </c>
      <c r="D104" s="126">
        <f>J71</f>
        <v>28.788783999999996</v>
      </c>
      <c r="E104" s="126"/>
      <c r="F104" s="119"/>
      <c r="G104" s="119"/>
      <c r="H104" s="119"/>
    </row>
    <row r="105" spans="2:14" ht="9" customHeight="1" x14ac:dyDescent="0.25">
      <c r="C105" s="128">
        <v>0.75</v>
      </c>
      <c r="D105" s="126">
        <f>K71</f>
        <v>28.449775999999996</v>
      </c>
      <c r="E105" s="126"/>
      <c r="F105" s="119"/>
      <c r="G105" s="119"/>
      <c r="H105" s="119"/>
    </row>
    <row r="106" spans="2:14" ht="9" customHeight="1" x14ac:dyDescent="0.25">
      <c r="C106" s="130" t="s">
        <v>165</v>
      </c>
      <c r="D106" s="126">
        <f>L71</f>
        <v>27.097167999999996</v>
      </c>
      <c r="E106" s="126"/>
      <c r="F106" s="119"/>
      <c r="G106" s="119"/>
      <c r="H106" s="119"/>
    </row>
    <row r="107" spans="2:14" ht="9" customHeight="1" x14ac:dyDescent="0.25">
      <c r="C107" s="130" t="s">
        <v>166</v>
      </c>
      <c r="D107" s="126">
        <f>M71</f>
        <v>28.926735999999998</v>
      </c>
      <c r="E107" s="126"/>
      <c r="F107" s="119"/>
      <c r="G107" s="119"/>
      <c r="H107" s="119"/>
    </row>
    <row r="108" spans="2:14" ht="12.95" customHeight="1" x14ac:dyDescent="0.25">
      <c r="C108" s="130" t="s">
        <v>167</v>
      </c>
      <c r="D108" s="126">
        <f>N71</f>
        <v>24.674704000000002</v>
      </c>
      <c r="E108" s="119"/>
      <c r="F108" s="119"/>
      <c r="G108" s="119"/>
      <c r="H108" s="119"/>
    </row>
    <row r="109" spans="2:14" ht="12.95" customHeight="1" thickBot="1" x14ac:dyDescent="0.3">
      <c r="B109" s="132" t="s">
        <v>181</v>
      </c>
      <c r="E109" s="119"/>
      <c r="F109" s="119"/>
      <c r="G109" s="119"/>
      <c r="H109" s="119"/>
    </row>
    <row r="110" spans="2:14" ht="12.95" customHeight="1" x14ac:dyDescent="0.25">
      <c r="B110" s="189" t="s">
        <v>185</v>
      </c>
      <c r="C110" s="190"/>
      <c r="D110" s="190"/>
      <c r="E110" s="190"/>
      <c r="F110" s="190"/>
      <c r="G110" s="190"/>
      <c r="H110" s="190"/>
      <c r="I110" s="190"/>
      <c r="J110" s="190"/>
      <c r="K110" s="190"/>
      <c r="L110" s="191"/>
      <c r="M110" s="133" t="s">
        <v>140</v>
      </c>
      <c r="N110" s="134" t="s">
        <v>183</v>
      </c>
    </row>
    <row r="111" spans="2:14" ht="12.95" customHeight="1" thickBot="1" x14ac:dyDescent="0.3">
      <c r="B111" s="192"/>
      <c r="C111" s="193"/>
      <c r="D111" s="193"/>
      <c r="E111" s="193"/>
      <c r="F111" s="193"/>
      <c r="G111" s="193"/>
      <c r="H111" s="193"/>
      <c r="I111" s="193"/>
      <c r="J111" s="193"/>
      <c r="K111" s="193"/>
      <c r="L111" s="194"/>
      <c r="M111" s="135" t="s">
        <v>179</v>
      </c>
      <c r="N111" s="136" t="s">
        <v>171</v>
      </c>
    </row>
    <row r="112" spans="2:14" ht="12" customHeight="1" x14ac:dyDescent="0.25">
      <c r="B112" s="195" t="s">
        <v>182</v>
      </c>
      <c r="C112" s="196"/>
      <c r="D112" s="196"/>
      <c r="E112" s="196"/>
      <c r="F112" s="196"/>
      <c r="G112" s="196"/>
      <c r="H112" s="196"/>
      <c r="I112" s="196"/>
      <c r="J112" s="196"/>
      <c r="K112" s="196"/>
      <c r="L112" s="197"/>
      <c r="M112" s="201">
        <v>0.2</v>
      </c>
      <c r="N112" s="210">
        <v>1</v>
      </c>
    </row>
    <row r="113" spans="2:34" ht="12" customHeight="1" x14ac:dyDescent="0.25">
      <c r="B113" s="198"/>
      <c r="C113" s="199"/>
      <c r="D113" s="199"/>
      <c r="E113" s="199"/>
      <c r="F113" s="199"/>
      <c r="G113" s="199"/>
      <c r="H113" s="199"/>
      <c r="I113" s="199"/>
      <c r="J113" s="199"/>
      <c r="K113" s="199"/>
      <c r="L113" s="200"/>
      <c r="M113" s="202"/>
      <c r="N113" s="211"/>
    </row>
    <row r="114" spans="2:34" ht="12" customHeight="1" x14ac:dyDescent="0.25">
      <c r="B114" s="198"/>
      <c r="C114" s="199"/>
      <c r="D114" s="199"/>
      <c r="E114" s="199"/>
      <c r="F114" s="199"/>
      <c r="G114" s="199"/>
      <c r="H114" s="199"/>
      <c r="I114" s="199"/>
      <c r="J114" s="199"/>
      <c r="K114" s="199"/>
      <c r="L114" s="200"/>
      <c r="M114" s="202"/>
      <c r="N114" s="211"/>
    </row>
    <row r="115" spans="2:34" ht="12" customHeight="1" x14ac:dyDescent="0.25">
      <c r="B115" s="242" t="s">
        <v>174</v>
      </c>
      <c r="C115" s="243"/>
      <c r="D115" s="243"/>
      <c r="E115" s="243"/>
      <c r="F115" s="243"/>
      <c r="G115" s="243"/>
      <c r="H115" s="243"/>
      <c r="I115" s="243"/>
      <c r="J115" s="243"/>
      <c r="K115" s="243"/>
      <c r="L115" s="244"/>
      <c r="M115" s="202"/>
      <c r="N115" s="211"/>
    </row>
    <row r="116" spans="2:34" ht="12" customHeight="1" x14ac:dyDescent="0.25">
      <c r="B116" s="245"/>
      <c r="C116" s="243"/>
      <c r="D116" s="243"/>
      <c r="E116" s="243"/>
      <c r="F116" s="243"/>
      <c r="G116" s="243"/>
      <c r="H116" s="243"/>
      <c r="I116" s="243"/>
      <c r="J116" s="243"/>
      <c r="K116" s="243"/>
      <c r="L116" s="244"/>
      <c r="M116" s="202"/>
      <c r="N116" s="211"/>
    </row>
    <row r="117" spans="2:34" ht="12" customHeight="1" x14ac:dyDescent="0.25">
      <c r="B117" s="245"/>
      <c r="C117" s="243"/>
      <c r="D117" s="243"/>
      <c r="E117" s="243"/>
      <c r="F117" s="243"/>
      <c r="G117" s="243"/>
      <c r="H117" s="243"/>
      <c r="I117" s="243"/>
      <c r="J117" s="243"/>
      <c r="K117" s="243"/>
      <c r="L117" s="244"/>
      <c r="M117" s="202"/>
      <c r="N117" s="211"/>
    </row>
    <row r="118" spans="2:34" ht="12" customHeight="1" x14ac:dyDescent="0.25">
      <c r="B118" s="234" t="s">
        <v>172</v>
      </c>
      <c r="C118" s="199"/>
      <c r="D118" s="199"/>
      <c r="E118" s="199"/>
      <c r="F118" s="199"/>
      <c r="G118" s="199"/>
      <c r="H118" s="199"/>
      <c r="I118" s="199"/>
      <c r="J118" s="199"/>
      <c r="K118" s="199"/>
      <c r="L118" s="200"/>
      <c r="M118" s="202"/>
      <c r="N118" s="211"/>
    </row>
    <row r="119" spans="2:34" ht="12" customHeight="1" x14ac:dyDescent="0.25">
      <c r="B119" s="198"/>
      <c r="C119" s="199"/>
      <c r="D119" s="199"/>
      <c r="E119" s="199"/>
      <c r="F119" s="199"/>
      <c r="G119" s="199"/>
      <c r="H119" s="199"/>
      <c r="I119" s="199"/>
      <c r="J119" s="199"/>
      <c r="K119" s="199"/>
      <c r="L119" s="200"/>
      <c r="M119" s="202"/>
      <c r="N119" s="211"/>
    </row>
    <row r="120" spans="2:34" ht="12" customHeight="1" x14ac:dyDescent="0.25">
      <c r="B120" s="235"/>
      <c r="C120" s="236"/>
      <c r="D120" s="236"/>
      <c r="E120" s="236"/>
      <c r="F120" s="236"/>
      <c r="G120" s="236"/>
      <c r="H120" s="236"/>
      <c r="I120" s="236"/>
      <c r="J120" s="236"/>
      <c r="K120" s="236"/>
      <c r="L120" s="237"/>
      <c r="M120" s="203"/>
      <c r="N120" s="212"/>
    </row>
    <row r="121" spans="2:34" ht="12.95" customHeight="1" x14ac:dyDescent="0.25">
      <c r="B121" s="204" t="s">
        <v>176</v>
      </c>
      <c r="C121" s="205"/>
      <c r="D121" s="205"/>
      <c r="E121" s="205"/>
      <c r="F121" s="205"/>
      <c r="G121" s="205"/>
      <c r="H121" s="205"/>
      <c r="I121" s="205"/>
      <c r="J121" s="205"/>
      <c r="K121" s="205"/>
      <c r="L121" s="206"/>
      <c r="M121" s="208">
        <v>0.1</v>
      </c>
      <c r="N121" s="209">
        <v>1</v>
      </c>
    </row>
    <row r="122" spans="2:34" ht="12.95" customHeight="1" x14ac:dyDescent="0.25">
      <c r="B122" s="207"/>
      <c r="C122" s="205"/>
      <c r="D122" s="205"/>
      <c r="E122" s="205"/>
      <c r="F122" s="205"/>
      <c r="G122" s="205"/>
      <c r="H122" s="205"/>
      <c r="I122" s="205"/>
      <c r="J122" s="205"/>
      <c r="K122" s="205"/>
      <c r="L122" s="206"/>
      <c r="M122" s="208"/>
      <c r="N122" s="209"/>
    </row>
    <row r="123" spans="2:34" ht="12.95" customHeight="1" thickBot="1" x14ac:dyDescent="0.3">
      <c r="B123" s="186" t="s">
        <v>178</v>
      </c>
      <c r="C123" s="187"/>
      <c r="D123" s="187"/>
      <c r="E123" s="187"/>
      <c r="F123" s="187"/>
      <c r="G123" s="187"/>
      <c r="H123" s="187"/>
      <c r="I123" s="187"/>
      <c r="J123" s="187"/>
      <c r="K123" s="187"/>
      <c r="L123" s="188"/>
      <c r="M123" s="137">
        <v>0.1</v>
      </c>
      <c r="N123" s="138">
        <v>1.72</v>
      </c>
      <c r="O123" s="115"/>
    </row>
    <row r="124" spans="2:34" ht="12.95" customHeight="1" x14ac:dyDescent="0.25">
      <c r="E124" s="119"/>
      <c r="F124" s="119"/>
      <c r="G124" s="119"/>
      <c r="H124" s="119"/>
    </row>
    <row r="125" spans="2:34" ht="12.95" customHeight="1" x14ac:dyDescent="0.25">
      <c r="E125" s="119"/>
      <c r="F125" s="119"/>
      <c r="G125" s="119"/>
      <c r="H125" s="119"/>
      <c r="Q125" s="51" t="s">
        <v>86</v>
      </c>
      <c r="R125" s="63"/>
      <c r="T125" t="s">
        <v>91</v>
      </c>
      <c r="U125" t="s">
        <v>139</v>
      </c>
      <c r="W125" t="s">
        <v>140</v>
      </c>
      <c r="Y125" t="s">
        <v>52</v>
      </c>
      <c r="AF125" s="50" t="s">
        <v>47</v>
      </c>
      <c r="AG125" s="50" t="s">
        <v>48</v>
      </c>
      <c r="AH125" s="50" t="s">
        <v>49</v>
      </c>
    </row>
    <row r="126" spans="2:34" ht="12.95" customHeight="1" thickBot="1" x14ac:dyDescent="0.3">
      <c r="E126" s="119"/>
      <c r="F126" s="119"/>
      <c r="G126" s="119"/>
      <c r="H126" s="119"/>
      <c r="Q126" s="52" t="s">
        <v>56</v>
      </c>
      <c r="R126" s="63"/>
      <c r="T126" s="65" t="s">
        <v>8</v>
      </c>
      <c r="U126" s="64">
        <v>257</v>
      </c>
      <c r="W126" s="4">
        <v>0.2</v>
      </c>
      <c r="Y126" s="70" t="s">
        <v>33</v>
      </c>
    </row>
    <row r="127" spans="2:34" ht="12.95" customHeight="1" thickBot="1" x14ac:dyDescent="0.3">
      <c r="E127" s="119"/>
      <c r="F127" s="119"/>
      <c r="G127" s="119"/>
      <c r="H127" s="119"/>
      <c r="Q127" s="52" t="s">
        <v>57</v>
      </c>
      <c r="R127" s="63"/>
      <c r="T127" s="66" t="s">
        <v>9</v>
      </c>
      <c r="U127" s="67">
        <v>547</v>
      </c>
      <c r="W127" s="5">
        <v>0.1</v>
      </c>
      <c r="Y127" s="61"/>
    </row>
    <row r="128" spans="2:34" ht="12.95" customHeight="1" thickBot="1" x14ac:dyDescent="0.3">
      <c r="E128" s="119"/>
      <c r="F128" s="119"/>
      <c r="G128" s="119"/>
      <c r="H128" s="119"/>
      <c r="Q128" s="52" t="s">
        <v>58</v>
      </c>
      <c r="R128" s="63"/>
      <c r="T128" s="66" t="s">
        <v>10</v>
      </c>
      <c r="U128" s="67">
        <v>593</v>
      </c>
      <c r="Y128" s="62"/>
    </row>
    <row r="129" spans="3:25" ht="15.75" thickBot="1" x14ac:dyDescent="0.3">
      <c r="C129" s="119"/>
      <c r="D129" s="119"/>
      <c r="E129" s="119"/>
      <c r="F129" s="119"/>
      <c r="G129" s="119"/>
      <c r="H129" s="119"/>
      <c r="Q129" s="52" t="s">
        <v>87</v>
      </c>
      <c r="R129" s="63"/>
      <c r="T129" s="66" t="s">
        <v>11</v>
      </c>
      <c r="U129" s="67">
        <v>287</v>
      </c>
      <c r="Y129" s="48" t="s">
        <v>34</v>
      </c>
    </row>
    <row r="130" spans="3:25" ht="15.75" thickBot="1" x14ac:dyDescent="0.3">
      <c r="C130" s="119"/>
      <c r="D130" s="119"/>
      <c r="E130" s="119"/>
      <c r="F130" s="119"/>
      <c r="G130" s="119"/>
      <c r="H130" s="119"/>
      <c r="Q130" s="52" t="s">
        <v>59</v>
      </c>
      <c r="R130" s="63"/>
      <c r="T130" s="66" t="s">
        <v>12</v>
      </c>
      <c r="U130" s="67">
        <v>215</v>
      </c>
      <c r="Y130" s="48" t="s">
        <v>35</v>
      </c>
    </row>
    <row r="131" spans="3:25" ht="15.75" thickBot="1" x14ac:dyDescent="0.3">
      <c r="Q131" s="52" t="s">
        <v>60</v>
      </c>
      <c r="R131" s="63"/>
      <c r="T131" s="66" t="s">
        <v>13</v>
      </c>
      <c r="U131" s="67">
        <v>581</v>
      </c>
      <c r="Y131" s="48" t="s">
        <v>36</v>
      </c>
    </row>
    <row r="132" spans="3:25" ht="15.75" thickBot="1" x14ac:dyDescent="0.3">
      <c r="Q132" s="52" t="s">
        <v>61</v>
      </c>
      <c r="R132" s="63"/>
      <c r="T132" s="66" t="s">
        <v>14</v>
      </c>
      <c r="U132" s="67">
        <v>352</v>
      </c>
      <c r="Y132" s="48" t="s">
        <v>37</v>
      </c>
    </row>
    <row r="133" spans="3:25" ht="15.75" thickBot="1" x14ac:dyDescent="0.3">
      <c r="Q133" s="52" t="s">
        <v>62</v>
      </c>
      <c r="R133" s="63"/>
      <c r="T133" s="66" t="s">
        <v>15</v>
      </c>
      <c r="U133" s="67">
        <v>237</v>
      </c>
      <c r="Y133" s="48" t="s">
        <v>38</v>
      </c>
    </row>
    <row r="134" spans="3:25" ht="15.75" thickBot="1" x14ac:dyDescent="0.3">
      <c r="Q134" s="52" t="s">
        <v>63</v>
      </c>
      <c r="R134" s="63"/>
      <c r="T134" s="66" t="s">
        <v>16</v>
      </c>
      <c r="U134" s="67">
        <v>398</v>
      </c>
      <c r="Y134" s="48" t="s">
        <v>39</v>
      </c>
    </row>
    <row r="135" spans="3:25" ht="15.75" thickBot="1" x14ac:dyDescent="0.3">
      <c r="Q135" s="52" t="s">
        <v>64</v>
      </c>
      <c r="R135" s="63"/>
      <c r="T135" s="66" t="s">
        <v>17</v>
      </c>
      <c r="U135" s="67">
        <v>508</v>
      </c>
      <c r="Y135" s="48" t="s">
        <v>40</v>
      </c>
    </row>
    <row r="136" spans="3:25" ht="15.75" thickBot="1" x14ac:dyDescent="0.3">
      <c r="Q136" s="52" t="s">
        <v>65</v>
      </c>
      <c r="R136" s="63"/>
      <c r="T136" s="66" t="s">
        <v>18</v>
      </c>
      <c r="U136" s="67">
        <v>311</v>
      </c>
      <c r="Y136" s="48" t="s">
        <v>41</v>
      </c>
    </row>
    <row r="137" spans="3:25" ht="15.75" thickBot="1" x14ac:dyDescent="0.3">
      <c r="Q137" s="52" t="s">
        <v>66</v>
      </c>
      <c r="R137" s="63"/>
      <c r="T137" s="66" t="s">
        <v>19</v>
      </c>
      <c r="U137" s="67">
        <v>240</v>
      </c>
      <c r="Y137" s="48" t="s">
        <v>42</v>
      </c>
    </row>
    <row r="138" spans="3:25" ht="15.75" thickBot="1" x14ac:dyDescent="0.3">
      <c r="Q138" s="52" t="s">
        <v>67</v>
      </c>
      <c r="R138" s="69"/>
      <c r="T138" s="66" t="s">
        <v>20</v>
      </c>
      <c r="U138" s="67">
        <v>540</v>
      </c>
      <c r="Y138" s="48" t="s">
        <v>43</v>
      </c>
    </row>
    <row r="139" spans="3:25" ht="15.75" thickBot="1" x14ac:dyDescent="0.3">
      <c r="Q139" s="64" t="s">
        <v>137</v>
      </c>
      <c r="R139" s="63"/>
      <c r="T139" s="66" t="s">
        <v>21</v>
      </c>
      <c r="U139" s="67">
        <v>441</v>
      </c>
      <c r="Y139" s="48" t="s">
        <v>44</v>
      </c>
    </row>
    <row r="140" spans="3:25" ht="15.75" thickBot="1" x14ac:dyDescent="0.3">
      <c r="T140" s="66" t="s">
        <v>22</v>
      </c>
      <c r="U140" s="67">
        <v>526</v>
      </c>
      <c r="Y140" s="48" t="s">
        <v>45</v>
      </c>
    </row>
    <row r="141" spans="3:25" ht="15.75" thickBot="1" x14ac:dyDescent="0.3">
      <c r="T141" s="66" t="s">
        <v>23</v>
      </c>
      <c r="U141" s="67">
        <v>322</v>
      </c>
      <c r="Y141" s="49" t="s">
        <v>102</v>
      </c>
    </row>
    <row r="142" spans="3:25" ht="15.75" thickBot="1" x14ac:dyDescent="0.3">
      <c r="R142" s="32"/>
      <c r="S142" s="32"/>
      <c r="T142" s="66" t="s">
        <v>24</v>
      </c>
      <c r="U142" s="67">
        <v>406</v>
      </c>
    </row>
    <row r="143" spans="3:25" ht="15.75" thickBot="1" x14ac:dyDescent="0.3">
      <c r="R143" s="32"/>
      <c r="S143" s="32"/>
      <c r="T143" s="66" t="s">
        <v>25</v>
      </c>
      <c r="U143" s="67">
        <v>181</v>
      </c>
    </row>
    <row r="144" spans="3:25" ht="15.75" thickBot="1" x14ac:dyDescent="0.3">
      <c r="R144" s="32"/>
      <c r="S144" s="32"/>
      <c r="T144" s="66" t="s">
        <v>26</v>
      </c>
      <c r="U144" s="67">
        <v>345</v>
      </c>
    </row>
    <row r="145" spans="20:40" ht="15.75" thickBot="1" x14ac:dyDescent="0.3">
      <c r="T145" s="66" t="s">
        <v>27</v>
      </c>
      <c r="U145" s="67">
        <v>255</v>
      </c>
    </row>
    <row r="146" spans="20:40" ht="15.75" thickBot="1" x14ac:dyDescent="0.3">
      <c r="T146" s="66" t="s">
        <v>28</v>
      </c>
      <c r="U146" s="67">
        <v>306</v>
      </c>
    </row>
    <row r="147" spans="20:40" x14ac:dyDescent="0.25">
      <c r="T147" s="66" t="s">
        <v>138</v>
      </c>
      <c r="U147" s="67" t="s">
        <v>29</v>
      </c>
    </row>
    <row r="149" spans="20:40" x14ac:dyDescent="0.25">
      <c r="Y149" s="36"/>
      <c r="Z149" s="36"/>
    </row>
    <row r="151" spans="20:40" x14ac:dyDescent="0.25">
      <c r="Y151" s="36"/>
      <c r="Z151" s="36"/>
    </row>
    <row r="153" spans="20:40" x14ac:dyDescent="0.25">
      <c r="Y153" s="36"/>
      <c r="Z153" s="36"/>
    </row>
    <row r="154" spans="20:40" x14ac:dyDescent="0.25">
      <c r="AM154" s="36"/>
      <c r="AN154" s="36"/>
    </row>
    <row r="156" spans="20:40" x14ac:dyDescent="0.25">
      <c r="AM156" s="36"/>
      <c r="AN156" s="36"/>
    </row>
    <row r="158" spans="20:40" x14ac:dyDescent="0.25">
      <c r="AM158" s="36"/>
      <c r="AN158" s="36"/>
    </row>
    <row r="160" spans="20:40" x14ac:dyDescent="0.25">
      <c r="AM160" s="36"/>
      <c r="AN160" s="36"/>
    </row>
    <row r="162" spans="39:43" x14ac:dyDescent="0.25">
      <c r="AM162" s="36"/>
      <c r="AN162" s="36"/>
    </row>
    <row r="164" spans="39:43" x14ac:dyDescent="0.25">
      <c r="AM164" s="36"/>
      <c r="AN164" s="36"/>
    </row>
    <row r="167" spans="39:43" x14ac:dyDescent="0.25">
      <c r="AQ167" s="32"/>
    </row>
    <row r="168" spans="39:43" x14ac:dyDescent="0.25">
      <c r="AQ168" s="32"/>
    </row>
    <row r="169" spans="39:43" x14ac:dyDescent="0.25">
      <c r="AQ169" s="32"/>
    </row>
    <row r="170" spans="39:43" x14ac:dyDescent="0.25">
      <c r="AQ170" s="32"/>
    </row>
    <row r="171" spans="39:43" x14ac:dyDescent="0.25">
      <c r="AQ171" s="32"/>
    </row>
    <row r="172" spans="39:43" x14ac:dyDescent="0.25">
      <c r="AP172" s="32"/>
    </row>
    <row r="173" spans="39:43" x14ac:dyDescent="0.25">
      <c r="AQ173" s="32"/>
    </row>
    <row r="174" spans="39:43" x14ac:dyDescent="0.25">
      <c r="AQ174" s="32"/>
    </row>
    <row r="175" spans="39:43" x14ac:dyDescent="0.25">
      <c r="AQ175" s="32"/>
    </row>
    <row r="176" spans="39:43" x14ac:dyDescent="0.25">
      <c r="AQ176" s="32"/>
    </row>
    <row r="177" spans="43:43" x14ac:dyDescent="0.25">
      <c r="AQ177" s="32"/>
    </row>
    <row r="178" spans="43:43" x14ac:dyDescent="0.25">
      <c r="AQ178" s="32"/>
    </row>
    <row r="179" spans="43:43" x14ac:dyDescent="0.25">
      <c r="AQ179" s="32"/>
    </row>
    <row r="180" spans="43:43" x14ac:dyDescent="0.25">
      <c r="AQ180" s="32"/>
    </row>
    <row r="181" spans="43:43" x14ac:dyDescent="0.25">
      <c r="AQ181" s="32"/>
    </row>
    <row r="182" spans="43:43" x14ac:dyDescent="0.25">
      <c r="AQ182" s="32"/>
    </row>
    <row r="183" spans="43:43" x14ac:dyDescent="0.25">
      <c r="AQ183" s="32"/>
    </row>
    <row r="184" spans="43:43" x14ac:dyDescent="0.25">
      <c r="AQ184" s="32"/>
    </row>
    <row r="185" spans="43:43" x14ac:dyDescent="0.25">
      <c r="AQ185" s="32"/>
    </row>
    <row r="186" spans="43:43" x14ac:dyDescent="0.25">
      <c r="AQ186" s="32"/>
    </row>
    <row r="187" spans="43:43" x14ac:dyDescent="0.25">
      <c r="AQ187" s="32"/>
    </row>
    <row r="188" spans="43:43" x14ac:dyDescent="0.25">
      <c r="AQ188" s="32"/>
    </row>
    <row r="189" spans="43:43" x14ac:dyDescent="0.25">
      <c r="AQ189" s="32"/>
    </row>
    <row r="190" spans="43:43" x14ac:dyDescent="0.25">
      <c r="AQ190" s="32"/>
    </row>
    <row r="191" spans="43:43" x14ac:dyDescent="0.25">
      <c r="AQ191" s="32"/>
    </row>
    <row r="192" spans="43:43" x14ac:dyDescent="0.25">
      <c r="AQ192" s="32"/>
    </row>
    <row r="193" spans="43:43" x14ac:dyDescent="0.25">
      <c r="AQ193" s="32"/>
    </row>
    <row r="194" spans="43:43" x14ac:dyDescent="0.25">
      <c r="AQ194" s="32"/>
    </row>
    <row r="195" spans="43:43" x14ac:dyDescent="0.25">
      <c r="AQ195" s="32"/>
    </row>
    <row r="196" spans="43:43" x14ac:dyDescent="0.25">
      <c r="AQ196" s="32"/>
    </row>
    <row r="197" spans="43:43" x14ac:dyDescent="0.25">
      <c r="AQ197" s="32"/>
    </row>
    <row r="198" spans="43:43" x14ac:dyDescent="0.25">
      <c r="AQ198" s="32"/>
    </row>
    <row r="199" spans="43:43" x14ac:dyDescent="0.25">
      <c r="AQ199" s="32"/>
    </row>
    <row r="200" spans="43:43" x14ac:dyDescent="0.25">
      <c r="AQ200" s="32"/>
    </row>
    <row r="201" spans="43:43" x14ac:dyDescent="0.25">
      <c r="AQ201" s="32"/>
    </row>
    <row r="202" spans="43:43" x14ac:dyDescent="0.25">
      <c r="AQ202" s="32"/>
    </row>
    <row r="203" spans="43:43" x14ac:dyDescent="0.25">
      <c r="AQ203" s="32"/>
    </row>
    <row r="204" spans="43:43" x14ac:dyDescent="0.25">
      <c r="AQ204" s="32"/>
    </row>
    <row r="205" spans="43:43" x14ac:dyDescent="0.25">
      <c r="AQ205" s="32"/>
    </row>
    <row r="206" spans="43:43" x14ac:dyDescent="0.25">
      <c r="AQ206" s="32"/>
    </row>
    <row r="207" spans="43:43" x14ac:dyDescent="0.25">
      <c r="AQ207" s="32"/>
    </row>
    <row r="208" spans="43:43" x14ac:dyDescent="0.25">
      <c r="AQ208" s="32"/>
    </row>
  </sheetData>
  <dataConsolidate/>
  <mergeCells count="26">
    <mergeCell ref="M9:O10"/>
    <mergeCell ref="B118:L120"/>
    <mergeCell ref="D63:E63"/>
    <mergeCell ref="D62:E62"/>
    <mergeCell ref="C49:E49"/>
    <mergeCell ref="D61:G61"/>
    <mergeCell ref="B115:L117"/>
    <mergeCell ref="B11:F11"/>
    <mergeCell ref="B12:F12"/>
    <mergeCell ref="H9:I10"/>
    <mergeCell ref="B9:G10"/>
    <mergeCell ref="J9:L10"/>
    <mergeCell ref="N121:N122"/>
    <mergeCell ref="N112:N120"/>
    <mergeCell ref="M11:O11"/>
    <mergeCell ref="M12:O12"/>
    <mergeCell ref="H11:I11"/>
    <mergeCell ref="H12:I12"/>
    <mergeCell ref="J11:L11"/>
    <mergeCell ref="J12:L12"/>
    <mergeCell ref="B123:L123"/>
    <mergeCell ref="B110:L111"/>
    <mergeCell ref="B112:L114"/>
    <mergeCell ref="M112:M120"/>
    <mergeCell ref="B121:L122"/>
    <mergeCell ref="M121:M122"/>
  </mergeCells>
  <conditionalFormatting sqref="F40:F41">
    <cfRule type="cellIs" dxfId="0" priority="1" operator="lessThan">
      <formula>$F$41</formula>
    </cfRule>
  </conditionalFormatting>
  <dataValidations count="7">
    <dataValidation type="list" allowBlank="1" showInputMessage="1" showErrorMessage="1" sqref="G38" xr:uid="{00000000-0002-0000-0000-000000000000}">
      <formula1>$R$26:$R$28</formula1>
    </dataValidation>
    <dataValidation type="list" allowBlank="1" showInputMessage="1" showErrorMessage="1" sqref="D63:E63" xr:uid="{00000000-0002-0000-0000-000001000000}">
      <formula1>$S$62:$S$63</formula1>
    </dataValidation>
    <dataValidation type="list" allowBlank="1" showInputMessage="1" showErrorMessage="1" sqref="D62" xr:uid="{00000000-0002-0000-0000-000002000000}">
      <formula1>$W$126:$W$127</formula1>
    </dataValidation>
    <dataValidation type="list" allowBlank="1" showInputMessage="1" showErrorMessage="1" sqref="D61:G61" xr:uid="{00000000-0002-0000-0000-000003000000}">
      <formula1>$T$126:$T$147</formula1>
    </dataValidation>
    <dataValidation type="list" allowBlank="1" showInputMessage="1" showErrorMessage="1" sqref="B11:B12" xr:uid="{00000000-0002-0000-0000-000004000000}">
      <formula1>$Y$129:$Y$141</formula1>
    </dataValidation>
    <dataValidation type="list" allowBlank="1" showInputMessage="1" showErrorMessage="1" sqref="G11:G12" xr:uid="{00000000-0002-0000-0000-000005000000}">
      <formula1>$AF$125:$AH$125</formula1>
    </dataValidation>
    <dataValidation type="list" operator="equal" allowBlank="1" showInputMessage="1" showErrorMessage="1" sqref="C49" xr:uid="{00000000-0002-0000-0000-000006000000}">
      <formula1>$Q$125:$Q$139</formula1>
    </dataValidation>
  </dataValidations>
  <pageMargins left="0.25" right="0.25" top="0.75" bottom="0.75" header="0.3" footer="0.3"/>
  <pageSetup paperSize="9" orientation="portrait" horizontalDpi="4294967293" r:id="rId1"/>
  <headerFooter>
    <oddHeader>&amp;C&amp;"-,Tučné"&amp;18VSAKOVACÍ OBJEKT 1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"/>
  <sheetViews>
    <sheetView workbookViewId="0">
      <selection activeCell="Y18" sqref="Y18"/>
    </sheetView>
  </sheetViews>
  <sheetFormatPr defaultRowHeight="15" x14ac:dyDescent="0.25"/>
  <sheetData/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BC83"/>
  <sheetViews>
    <sheetView workbookViewId="0">
      <selection activeCell="B28" sqref="B28:B29"/>
    </sheetView>
  </sheetViews>
  <sheetFormatPr defaultRowHeight="15" x14ac:dyDescent="0.25"/>
  <cols>
    <col min="1" max="1" width="9" customWidth="1"/>
    <col min="2" max="2" width="18.28515625" customWidth="1"/>
    <col min="3" max="3" width="10.85546875" customWidth="1"/>
    <col min="6" max="6" width="12.42578125" customWidth="1"/>
    <col min="11" max="11" width="9.140625" customWidth="1"/>
    <col min="40" max="40" width="13.7109375" customWidth="1"/>
  </cols>
  <sheetData>
    <row r="1" spans="1:55" ht="15.75" thickBot="1" x14ac:dyDescent="0.3"/>
    <row r="2" spans="1:55" ht="15.75" thickBot="1" x14ac:dyDescent="0.3">
      <c r="A2" t="s">
        <v>0</v>
      </c>
      <c r="X2" t="s">
        <v>52</v>
      </c>
      <c r="AL2" s="260" t="s">
        <v>55</v>
      </c>
      <c r="AM2" s="261"/>
      <c r="AN2" s="95" t="s">
        <v>68</v>
      </c>
      <c r="AQ2" s="272" t="s">
        <v>185</v>
      </c>
      <c r="AR2" s="273"/>
      <c r="AS2" s="273"/>
      <c r="AT2" s="273"/>
      <c r="AU2" s="273"/>
      <c r="AV2" s="273"/>
      <c r="AW2" s="273"/>
      <c r="AX2" s="273"/>
      <c r="AY2" s="273"/>
      <c r="AZ2" s="273"/>
      <c r="BA2" s="298"/>
      <c r="BB2" s="142" t="s">
        <v>92</v>
      </c>
      <c r="BC2" s="139" t="s">
        <v>180</v>
      </c>
    </row>
    <row r="3" spans="1:55" ht="19.5" customHeight="1" thickBot="1" x14ac:dyDescent="0.3">
      <c r="A3" s="288" t="s">
        <v>1</v>
      </c>
      <c r="B3" s="281" t="s">
        <v>2</v>
      </c>
      <c r="C3" s="278" t="s">
        <v>4</v>
      </c>
      <c r="D3" s="280" t="s">
        <v>5</v>
      </c>
      <c r="E3" s="281"/>
      <c r="F3" s="281"/>
      <c r="G3" s="281"/>
      <c r="H3" s="281"/>
      <c r="I3" s="281"/>
      <c r="J3" s="281"/>
      <c r="K3" s="282"/>
      <c r="L3" s="283" t="s">
        <v>7</v>
      </c>
      <c r="M3" s="281"/>
      <c r="N3" s="281"/>
      <c r="O3" s="281"/>
      <c r="P3" s="281"/>
      <c r="Q3" s="281"/>
      <c r="R3" s="281"/>
      <c r="S3" s="281"/>
      <c r="T3" s="284"/>
      <c r="U3" s="268" t="s">
        <v>3</v>
      </c>
      <c r="V3" s="268"/>
      <c r="W3" s="68"/>
      <c r="X3" s="272" t="s">
        <v>33</v>
      </c>
      <c r="Y3" s="273"/>
      <c r="Z3" s="273"/>
      <c r="AA3" s="273"/>
      <c r="AB3" s="273"/>
      <c r="AC3" s="273"/>
      <c r="AD3" s="273"/>
      <c r="AE3" s="263" t="s">
        <v>46</v>
      </c>
      <c r="AF3" s="264"/>
      <c r="AG3" s="264"/>
      <c r="AH3" s="264"/>
      <c r="AI3" s="264"/>
      <c r="AJ3" s="265"/>
      <c r="AL3" s="100" t="s">
        <v>86</v>
      </c>
      <c r="AM3" s="60"/>
      <c r="AN3" s="96">
        <v>0.01</v>
      </c>
      <c r="AQ3" s="276"/>
      <c r="AR3" s="277"/>
      <c r="AS3" s="277"/>
      <c r="AT3" s="277"/>
      <c r="AU3" s="277"/>
      <c r="AV3" s="277"/>
      <c r="AW3" s="277"/>
      <c r="AX3" s="277"/>
      <c r="AY3" s="277"/>
      <c r="AZ3" s="277"/>
      <c r="BA3" s="299"/>
      <c r="BB3" s="143" t="s">
        <v>179</v>
      </c>
      <c r="BC3" s="83" t="s">
        <v>171</v>
      </c>
    </row>
    <row r="4" spans="1:55" x14ac:dyDescent="0.25">
      <c r="A4" s="288"/>
      <c r="B4" s="281"/>
      <c r="C4" s="278"/>
      <c r="D4" s="30">
        <v>5</v>
      </c>
      <c r="E4" s="1">
        <v>10</v>
      </c>
      <c r="F4" s="1">
        <v>15</v>
      </c>
      <c r="G4" s="1">
        <v>20</v>
      </c>
      <c r="H4" s="1">
        <v>30</v>
      </c>
      <c r="I4" s="1">
        <v>40</v>
      </c>
      <c r="J4" s="1">
        <v>60</v>
      </c>
      <c r="K4" s="2">
        <v>120</v>
      </c>
      <c r="L4" s="3">
        <v>4</v>
      </c>
      <c r="M4" s="1">
        <v>6</v>
      </c>
      <c r="N4" s="1">
        <v>8</v>
      </c>
      <c r="O4" s="1">
        <v>10</v>
      </c>
      <c r="P4" s="1">
        <v>12</v>
      </c>
      <c r="Q4" s="1">
        <v>18</v>
      </c>
      <c r="R4" s="1">
        <v>24</v>
      </c>
      <c r="S4" s="1">
        <v>48</v>
      </c>
      <c r="T4" s="31">
        <v>72</v>
      </c>
      <c r="U4" s="268"/>
      <c r="V4" s="268"/>
      <c r="W4" s="68"/>
      <c r="X4" s="274"/>
      <c r="Y4" s="275"/>
      <c r="Z4" s="275"/>
      <c r="AA4" s="275"/>
      <c r="AB4" s="275"/>
      <c r="AC4" s="275"/>
      <c r="AD4" s="275"/>
      <c r="AE4" s="93" t="s">
        <v>47</v>
      </c>
      <c r="AF4" s="94"/>
      <c r="AG4" t="s">
        <v>48</v>
      </c>
      <c r="AI4" s="93" t="s">
        <v>49</v>
      </c>
      <c r="AJ4" s="94"/>
      <c r="AK4" s="32"/>
      <c r="AL4" s="101" t="s">
        <v>56</v>
      </c>
      <c r="AM4" s="53"/>
      <c r="AN4" s="97">
        <v>1E-3</v>
      </c>
      <c r="AQ4" s="300" t="s">
        <v>173</v>
      </c>
      <c r="AR4" s="301"/>
      <c r="AS4" s="301"/>
      <c r="AT4" s="301"/>
      <c r="AU4" s="301"/>
      <c r="AV4" s="301"/>
      <c r="AW4" s="301"/>
      <c r="AX4" s="301"/>
      <c r="AY4" s="301"/>
      <c r="AZ4" s="301"/>
      <c r="BA4" s="302"/>
      <c r="BB4" s="311">
        <v>0.2</v>
      </c>
      <c r="BC4" s="313">
        <v>1</v>
      </c>
    </row>
    <row r="5" spans="1:55" ht="15.75" thickBot="1" x14ac:dyDescent="0.3">
      <c r="A5" s="289"/>
      <c r="B5" s="286"/>
      <c r="C5" s="279"/>
      <c r="D5" s="285" t="s">
        <v>6</v>
      </c>
      <c r="E5" s="286"/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7"/>
      <c r="U5" s="269"/>
      <c r="V5" s="269"/>
      <c r="W5" s="68"/>
      <c r="X5" s="276"/>
      <c r="Y5" s="277"/>
      <c r="Z5" s="277"/>
      <c r="AA5" s="277"/>
      <c r="AB5" s="277"/>
      <c r="AC5" s="277"/>
      <c r="AD5" s="277"/>
      <c r="AE5" s="88"/>
      <c r="AF5" s="83"/>
      <c r="AG5" s="84"/>
      <c r="AH5" s="84"/>
      <c r="AI5" s="88"/>
      <c r="AJ5" s="83"/>
      <c r="AL5" s="101" t="s">
        <v>57</v>
      </c>
      <c r="AM5" s="53"/>
      <c r="AN5" s="97">
        <v>1E-4</v>
      </c>
      <c r="AQ5" s="303"/>
      <c r="AR5" s="301"/>
      <c r="AS5" s="301"/>
      <c r="AT5" s="301"/>
      <c r="AU5" s="301"/>
      <c r="AV5" s="301"/>
      <c r="AW5" s="301"/>
      <c r="AX5" s="301"/>
      <c r="AY5" s="301"/>
      <c r="AZ5" s="301"/>
      <c r="BA5" s="302"/>
      <c r="BB5" s="311"/>
      <c r="BC5" s="313"/>
    </row>
    <row r="6" spans="1:55" ht="15.75" thickTop="1" x14ac:dyDescent="0.25">
      <c r="A6" s="266">
        <v>1</v>
      </c>
      <c r="B6" s="266" t="s">
        <v>8</v>
      </c>
      <c r="C6" s="4">
        <v>0.2</v>
      </c>
      <c r="D6" s="8">
        <v>9.5</v>
      </c>
      <c r="E6" s="9">
        <v>13.5</v>
      </c>
      <c r="F6" s="9">
        <v>16.5</v>
      </c>
      <c r="G6" s="9">
        <v>18.5</v>
      </c>
      <c r="H6" s="9">
        <v>21.3</v>
      </c>
      <c r="I6" s="9">
        <v>23.9</v>
      </c>
      <c r="J6" s="9">
        <v>26.2</v>
      </c>
      <c r="K6" s="10">
        <v>33.1</v>
      </c>
      <c r="L6" s="11">
        <v>37.1</v>
      </c>
      <c r="M6" s="9">
        <v>38.700000000000003</v>
      </c>
      <c r="N6" s="9">
        <v>39.4</v>
      </c>
      <c r="O6" s="9">
        <v>40.1</v>
      </c>
      <c r="P6" s="9">
        <v>40.700000000000003</v>
      </c>
      <c r="Q6" s="9">
        <v>42.7</v>
      </c>
      <c r="R6" s="9">
        <v>44.2</v>
      </c>
      <c r="S6" s="9">
        <v>53.9</v>
      </c>
      <c r="T6" s="25">
        <v>60.2</v>
      </c>
      <c r="U6" s="266">
        <v>257</v>
      </c>
      <c r="V6" s="266"/>
      <c r="W6" s="61"/>
      <c r="X6" s="80" t="s">
        <v>34</v>
      </c>
      <c r="Y6" s="81"/>
      <c r="Z6" s="81"/>
      <c r="AA6" s="81"/>
      <c r="AB6" s="81"/>
      <c r="AC6" s="81"/>
      <c r="AD6" s="81"/>
      <c r="AE6" s="89">
        <v>0.5</v>
      </c>
      <c r="AF6" s="82" t="s">
        <v>50</v>
      </c>
      <c r="AG6" s="85">
        <v>0.5</v>
      </c>
      <c r="AH6" s="92" t="s">
        <v>50</v>
      </c>
      <c r="AI6" s="89">
        <v>0.6</v>
      </c>
      <c r="AJ6" s="82" t="s">
        <v>51</v>
      </c>
      <c r="AL6" s="101" t="s">
        <v>58</v>
      </c>
      <c r="AM6" s="53"/>
      <c r="AN6" s="97">
        <v>1E-4</v>
      </c>
      <c r="AQ6" s="303"/>
      <c r="AR6" s="301"/>
      <c r="AS6" s="301"/>
      <c r="AT6" s="301"/>
      <c r="AU6" s="301"/>
      <c r="AV6" s="301"/>
      <c r="AW6" s="301"/>
      <c r="AX6" s="301"/>
      <c r="AY6" s="301"/>
      <c r="AZ6" s="301"/>
      <c r="BA6" s="302"/>
      <c r="BB6" s="311"/>
      <c r="BC6" s="313"/>
    </row>
    <row r="7" spans="1:55" ht="15.75" thickBot="1" x14ac:dyDescent="0.3">
      <c r="A7" s="267"/>
      <c r="B7" s="267"/>
      <c r="C7" s="5">
        <v>0.1</v>
      </c>
      <c r="D7" s="12">
        <v>11.1</v>
      </c>
      <c r="E7" s="13">
        <v>15.7</v>
      </c>
      <c r="F7" s="13">
        <v>19.399999999999999</v>
      </c>
      <c r="G7" s="13">
        <v>21.6</v>
      </c>
      <c r="H7" s="13">
        <v>25.1</v>
      </c>
      <c r="I7" s="13">
        <v>28.2</v>
      </c>
      <c r="J7" s="13">
        <v>31</v>
      </c>
      <c r="K7" s="14">
        <v>38.9</v>
      </c>
      <c r="L7" s="15">
        <v>43.8</v>
      </c>
      <c r="M7" s="13">
        <v>47.3</v>
      </c>
      <c r="N7" s="13">
        <v>48.6</v>
      </c>
      <c r="O7" s="13">
        <v>49.3</v>
      </c>
      <c r="P7" s="13">
        <v>50</v>
      </c>
      <c r="Q7" s="13">
        <v>52.2</v>
      </c>
      <c r="R7" s="13">
        <v>53.8</v>
      </c>
      <c r="S7" s="13">
        <v>63.9</v>
      </c>
      <c r="T7" s="26">
        <v>70.900000000000006</v>
      </c>
      <c r="U7" s="267"/>
      <c r="V7" s="267"/>
      <c r="W7" s="61"/>
      <c r="X7" s="73" t="s">
        <v>35</v>
      </c>
      <c r="Y7" s="54"/>
      <c r="Z7" s="54"/>
      <c r="AA7" s="54"/>
      <c r="AB7" s="54"/>
      <c r="AC7" s="54"/>
      <c r="AD7" s="54"/>
      <c r="AE7" s="90">
        <v>0.8</v>
      </c>
      <c r="AF7" s="74" t="s">
        <v>53</v>
      </c>
      <c r="AG7" s="86">
        <v>0.8</v>
      </c>
      <c r="AH7" s="48" t="s">
        <v>53</v>
      </c>
      <c r="AI7" s="90">
        <v>0.85</v>
      </c>
      <c r="AJ7" s="74" t="s">
        <v>54</v>
      </c>
      <c r="AL7" s="101" t="s">
        <v>87</v>
      </c>
      <c r="AM7" s="53"/>
      <c r="AN7" s="97">
        <v>1E-4</v>
      </c>
      <c r="AQ7" s="304" t="s">
        <v>174</v>
      </c>
      <c r="AR7" s="305"/>
      <c r="AS7" s="305"/>
      <c r="AT7" s="305"/>
      <c r="AU7" s="305"/>
      <c r="AV7" s="305"/>
      <c r="AW7" s="305"/>
      <c r="AX7" s="305"/>
      <c r="AY7" s="305"/>
      <c r="AZ7" s="305"/>
      <c r="BA7" s="306"/>
      <c r="BB7" s="311"/>
      <c r="BC7" s="313"/>
    </row>
    <row r="8" spans="1:55" x14ac:dyDescent="0.25">
      <c r="A8" s="270">
        <v>2</v>
      </c>
      <c r="B8" s="270" t="s">
        <v>9</v>
      </c>
      <c r="C8" s="6">
        <v>0.2</v>
      </c>
      <c r="D8" s="16">
        <v>9.1</v>
      </c>
      <c r="E8" s="17">
        <v>13.9</v>
      </c>
      <c r="F8" s="17">
        <v>16.7</v>
      </c>
      <c r="G8" s="17">
        <v>18.399999999999999</v>
      </c>
      <c r="H8" s="17">
        <v>20.5</v>
      </c>
      <c r="I8" s="17">
        <v>22.1</v>
      </c>
      <c r="J8" s="17">
        <v>24.1</v>
      </c>
      <c r="K8" s="18">
        <v>27.6</v>
      </c>
      <c r="L8" s="19">
        <v>33.4</v>
      </c>
      <c r="M8" s="17">
        <v>38.200000000000003</v>
      </c>
      <c r="N8" s="17">
        <v>38.9</v>
      </c>
      <c r="O8" s="17">
        <v>39.700000000000003</v>
      </c>
      <c r="P8" s="17">
        <v>40.5</v>
      </c>
      <c r="Q8" s="17">
        <v>42.9</v>
      </c>
      <c r="R8" s="17">
        <v>44.3</v>
      </c>
      <c r="S8" s="17">
        <v>56.7</v>
      </c>
      <c r="T8" s="27">
        <v>63.3</v>
      </c>
      <c r="U8" s="270">
        <v>547</v>
      </c>
      <c r="V8" s="270"/>
      <c r="W8" s="61"/>
      <c r="X8" s="73" t="s">
        <v>36</v>
      </c>
      <c r="Y8" s="54"/>
      <c r="Z8" s="54"/>
      <c r="AA8" s="54"/>
      <c r="AB8" s="54"/>
      <c r="AC8" s="54"/>
      <c r="AD8" s="54"/>
      <c r="AE8" s="91">
        <v>1</v>
      </c>
      <c r="AF8" s="75"/>
      <c r="AG8" s="87">
        <v>1</v>
      </c>
      <c r="AH8" s="87"/>
      <c r="AI8" s="91">
        <v>1</v>
      </c>
      <c r="AJ8" s="75"/>
      <c r="AL8" s="101" t="s">
        <v>59</v>
      </c>
      <c r="AM8" s="53"/>
      <c r="AN8" s="97">
        <v>5.0000000000000002E-5</v>
      </c>
      <c r="AQ8" s="307"/>
      <c r="AR8" s="305"/>
      <c r="AS8" s="305"/>
      <c r="AT8" s="305"/>
      <c r="AU8" s="305"/>
      <c r="AV8" s="305"/>
      <c r="AW8" s="305"/>
      <c r="AX8" s="305"/>
      <c r="AY8" s="305"/>
      <c r="AZ8" s="305"/>
      <c r="BA8" s="306"/>
      <c r="BB8" s="311"/>
      <c r="BC8" s="313"/>
    </row>
    <row r="9" spans="1:55" ht="15.75" thickBot="1" x14ac:dyDescent="0.3">
      <c r="A9" s="271"/>
      <c r="B9" s="271"/>
      <c r="C9" s="7">
        <v>0.1</v>
      </c>
      <c r="D9" s="20">
        <v>10.4</v>
      </c>
      <c r="E9" s="21">
        <v>16.2</v>
      </c>
      <c r="F9" s="21">
        <v>19.5</v>
      </c>
      <c r="G9" s="21">
        <v>21.4</v>
      </c>
      <c r="H9" s="21">
        <v>24.1</v>
      </c>
      <c r="I9" s="21">
        <v>25.9</v>
      </c>
      <c r="J9" s="21">
        <v>28.3</v>
      </c>
      <c r="K9" s="22">
        <v>32.299999999999997</v>
      </c>
      <c r="L9" s="23">
        <v>39.200000000000003</v>
      </c>
      <c r="M9" s="21">
        <v>42.9</v>
      </c>
      <c r="N9" s="21">
        <v>43.9</v>
      </c>
      <c r="O9" s="21">
        <v>44.8</v>
      </c>
      <c r="P9" s="21">
        <v>45.8</v>
      </c>
      <c r="Q9" s="21">
        <v>48.6</v>
      </c>
      <c r="R9" s="21">
        <v>50.6</v>
      </c>
      <c r="S9" s="21">
        <v>64.599999999999994</v>
      </c>
      <c r="T9" s="28">
        <v>73.2</v>
      </c>
      <c r="U9" s="271"/>
      <c r="V9" s="271"/>
      <c r="W9" s="61"/>
      <c r="X9" s="73" t="s">
        <v>37</v>
      </c>
      <c r="Y9" s="54"/>
      <c r="Z9" s="54"/>
      <c r="AA9" s="54"/>
      <c r="AB9" s="54"/>
      <c r="AC9" s="54"/>
      <c r="AD9" s="54"/>
      <c r="AE9" s="73">
        <v>0.9</v>
      </c>
      <c r="AF9" s="76"/>
      <c r="AG9" s="54">
        <v>0.9</v>
      </c>
      <c r="AH9" s="54"/>
      <c r="AI9" s="73">
        <v>0.9</v>
      </c>
      <c r="AJ9" s="76"/>
      <c r="AL9" s="101" t="s">
        <v>60</v>
      </c>
      <c r="AM9" s="53"/>
      <c r="AN9" s="97">
        <v>1.0000000000000001E-5</v>
      </c>
      <c r="AQ9" s="307"/>
      <c r="AR9" s="305"/>
      <c r="AS9" s="305"/>
      <c r="AT9" s="305"/>
      <c r="AU9" s="305"/>
      <c r="AV9" s="305"/>
      <c r="AW9" s="305"/>
      <c r="AX9" s="305"/>
      <c r="AY9" s="305"/>
      <c r="AZ9" s="305"/>
      <c r="BA9" s="306"/>
      <c r="BB9" s="311"/>
      <c r="BC9" s="313"/>
    </row>
    <row r="10" spans="1:55" x14ac:dyDescent="0.25">
      <c r="A10" s="266">
        <v>3</v>
      </c>
      <c r="B10" s="266" t="s">
        <v>10</v>
      </c>
      <c r="C10" s="4">
        <v>0.2</v>
      </c>
      <c r="D10" s="8">
        <v>9.6999999999999993</v>
      </c>
      <c r="E10" s="9">
        <v>13.7</v>
      </c>
      <c r="F10" s="9">
        <v>16</v>
      </c>
      <c r="G10" s="9">
        <v>17.8</v>
      </c>
      <c r="H10" s="9">
        <v>20.2</v>
      </c>
      <c r="I10" s="9">
        <v>21.7</v>
      </c>
      <c r="J10" s="9">
        <v>24.1</v>
      </c>
      <c r="K10" s="10">
        <v>28.2</v>
      </c>
      <c r="L10" s="24">
        <v>34.1</v>
      </c>
      <c r="M10" s="9">
        <v>39.9</v>
      </c>
      <c r="N10" s="9">
        <v>41.7</v>
      </c>
      <c r="O10" s="9">
        <v>42.7</v>
      </c>
      <c r="P10" s="9">
        <v>43.7</v>
      </c>
      <c r="Q10" s="9">
        <v>46.8</v>
      </c>
      <c r="R10" s="9">
        <v>49</v>
      </c>
      <c r="S10" s="9">
        <v>64.3</v>
      </c>
      <c r="T10" s="29">
        <v>73.900000000000006</v>
      </c>
      <c r="U10" s="266">
        <v>593</v>
      </c>
      <c r="V10" s="266"/>
      <c r="W10" s="61"/>
      <c r="X10" s="73" t="s">
        <v>38</v>
      </c>
      <c r="Y10" s="54"/>
      <c r="Z10" s="54"/>
      <c r="AA10" s="54"/>
      <c r="AB10" s="54"/>
      <c r="AC10" s="54"/>
      <c r="AD10" s="54"/>
      <c r="AE10" s="73">
        <v>0.7</v>
      </c>
      <c r="AF10" s="76"/>
      <c r="AG10" s="54">
        <v>0.8</v>
      </c>
      <c r="AH10" s="54"/>
      <c r="AI10" s="73">
        <v>0.9</v>
      </c>
      <c r="AJ10" s="76"/>
      <c r="AL10" s="101" t="s">
        <v>61</v>
      </c>
      <c r="AM10" s="53"/>
      <c r="AN10" s="97">
        <v>5.0000000000000004E-6</v>
      </c>
      <c r="AQ10" s="300" t="s">
        <v>175</v>
      </c>
      <c r="AR10" s="301"/>
      <c r="AS10" s="301"/>
      <c r="AT10" s="301"/>
      <c r="AU10" s="301"/>
      <c r="AV10" s="301"/>
      <c r="AW10" s="301"/>
      <c r="AX10" s="301"/>
      <c r="AY10" s="301"/>
      <c r="AZ10" s="301"/>
      <c r="BA10" s="302"/>
      <c r="BB10" s="311"/>
      <c r="BC10" s="313"/>
    </row>
    <row r="11" spans="1:55" ht="15.75" thickBot="1" x14ac:dyDescent="0.3">
      <c r="A11" s="267"/>
      <c r="B11" s="267"/>
      <c r="C11" s="5">
        <v>0.1</v>
      </c>
      <c r="D11" s="12">
        <v>11.1</v>
      </c>
      <c r="E11" s="13">
        <v>15.8</v>
      </c>
      <c r="F11" s="13">
        <v>18.5</v>
      </c>
      <c r="G11" s="13">
        <v>20.5</v>
      </c>
      <c r="H11" s="13">
        <v>23.2</v>
      </c>
      <c r="I11" s="13">
        <v>25.2</v>
      </c>
      <c r="J11" s="13">
        <v>28</v>
      </c>
      <c r="K11" s="14">
        <v>32.799999999999997</v>
      </c>
      <c r="L11" s="15">
        <v>39.700000000000003</v>
      </c>
      <c r="M11" s="13">
        <v>46</v>
      </c>
      <c r="N11" s="13">
        <v>47.3</v>
      </c>
      <c r="O11" s="13">
        <v>48.6</v>
      </c>
      <c r="P11" s="13">
        <v>49.9</v>
      </c>
      <c r="Q11" s="13">
        <v>53.9</v>
      </c>
      <c r="R11" s="13">
        <v>56.8</v>
      </c>
      <c r="S11" s="13">
        <v>75.5</v>
      </c>
      <c r="T11" s="26">
        <v>88.3</v>
      </c>
      <c r="U11" s="267"/>
      <c r="V11" s="267"/>
      <c r="W11" s="61"/>
      <c r="X11" s="73" t="s">
        <v>39</v>
      </c>
      <c r="Y11" s="54"/>
      <c r="Z11" s="54"/>
      <c r="AA11" s="54"/>
      <c r="AB11" s="54"/>
      <c r="AC11" s="54"/>
      <c r="AD11" s="54"/>
      <c r="AE11" s="73">
        <v>0.5</v>
      </c>
      <c r="AF11" s="76"/>
      <c r="AG11" s="54">
        <v>0.6</v>
      </c>
      <c r="AH11" s="54"/>
      <c r="AI11" s="73">
        <v>0.7</v>
      </c>
      <c r="AJ11" s="76"/>
      <c r="AL11" s="101" t="s">
        <v>62</v>
      </c>
      <c r="AM11" s="53"/>
      <c r="AN11" s="97">
        <v>9.9999999999999995E-7</v>
      </c>
      <c r="AQ11" s="303"/>
      <c r="AR11" s="301"/>
      <c r="AS11" s="301"/>
      <c r="AT11" s="301"/>
      <c r="AU11" s="301"/>
      <c r="AV11" s="301"/>
      <c r="AW11" s="301"/>
      <c r="AX11" s="301"/>
      <c r="AY11" s="301"/>
      <c r="AZ11" s="301"/>
      <c r="BA11" s="302"/>
      <c r="BB11" s="311"/>
      <c r="BC11" s="313"/>
    </row>
    <row r="12" spans="1:55" x14ac:dyDescent="0.25">
      <c r="A12" s="270">
        <v>4</v>
      </c>
      <c r="B12" s="270" t="s">
        <v>11</v>
      </c>
      <c r="C12" s="6">
        <v>0.2</v>
      </c>
      <c r="D12" s="16">
        <v>11.6</v>
      </c>
      <c r="E12" s="17">
        <v>16.600000000000001</v>
      </c>
      <c r="F12" s="17">
        <v>19.3</v>
      </c>
      <c r="G12" s="17">
        <v>20.8</v>
      </c>
      <c r="H12" s="17">
        <v>23</v>
      </c>
      <c r="I12" s="17">
        <v>24.7</v>
      </c>
      <c r="J12" s="17">
        <v>26.8</v>
      </c>
      <c r="K12" s="18">
        <v>30.5</v>
      </c>
      <c r="L12" s="19">
        <v>35</v>
      </c>
      <c r="M12" s="17">
        <v>36.5</v>
      </c>
      <c r="N12" s="17">
        <v>37.200000000000003</v>
      </c>
      <c r="O12" s="17">
        <v>37.9</v>
      </c>
      <c r="P12" s="17">
        <v>38.5</v>
      </c>
      <c r="Q12" s="17">
        <v>40.6</v>
      </c>
      <c r="R12" s="17">
        <v>41.8</v>
      </c>
      <c r="S12" s="17">
        <v>52.7</v>
      </c>
      <c r="T12" s="27">
        <v>58.4</v>
      </c>
      <c r="U12" s="270">
        <v>287</v>
      </c>
      <c r="V12" s="270"/>
      <c r="W12" s="61"/>
      <c r="X12" s="73" t="s">
        <v>40</v>
      </c>
      <c r="Y12" s="54"/>
      <c r="Z12" s="54"/>
      <c r="AA12" s="54"/>
      <c r="AB12" s="54"/>
      <c r="AC12" s="54"/>
      <c r="AD12" s="54"/>
      <c r="AE12" s="73">
        <v>0.3</v>
      </c>
      <c r="AF12" s="76"/>
      <c r="AG12" s="54">
        <v>0.4</v>
      </c>
      <c r="AH12" s="54"/>
      <c r="AI12" s="73">
        <v>0.5</v>
      </c>
      <c r="AJ12" s="76"/>
      <c r="AL12" s="101" t="s">
        <v>63</v>
      </c>
      <c r="AM12" s="53"/>
      <c r="AN12" s="97">
        <v>9.9999999999999995E-7</v>
      </c>
      <c r="AQ12" s="308"/>
      <c r="AR12" s="309"/>
      <c r="AS12" s="309"/>
      <c r="AT12" s="309"/>
      <c r="AU12" s="309"/>
      <c r="AV12" s="309"/>
      <c r="AW12" s="309"/>
      <c r="AX12" s="309"/>
      <c r="AY12" s="309"/>
      <c r="AZ12" s="309"/>
      <c r="BA12" s="310"/>
      <c r="BB12" s="312"/>
      <c r="BC12" s="314"/>
    </row>
    <row r="13" spans="1:55" ht="15.75" thickBot="1" x14ac:dyDescent="0.3">
      <c r="A13" s="271"/>
      <c r="B13" s="271"/>
      <c r="C13" s="7">
        <v>0.1</v>
      </c>
      <c r="D13" s="20">
        <v>13.8</v>
      </c>
      <c r="E13" s="21">
        <v>20</v>
      </c>
      <c r="F13" s="21">
        <v>23</v>
      </c>
      <c r="G13" s="21">
        <v>25</v>
      </c>
      <c r="H13" s="21">
        <v>27.5</v>
      </c>
      <c r="I13" s="21">
        <v>29.5</v>
      </c>
      <c r="J13" s="21">
        <v>32.200000000000003</v>
      </c>
      <c r="K13" s="22">
        <v>36.700000000000003</v>
      </c>
      <c r="L13" s="23">
        <v>42.1</v>
      </c>
      <c r="M13" s="21">
        <v>45</v>
      </c>
      <c r="N13" s="21">
        <v>46</v>
      </c>
      <c r="O13" s="21">
        <v>46.8</v>
      </c>
      <c r="P13" s="21">
        <v>47.6</v>
      </c>
      <c r="Q13" s="21">
        <v>49.9</v>
      </c>
      <c r="R13" s="21">
        <v>51.2</v>
      </c>
      <c r="S13" s="21">
        <v>63.6</v>
      </c>
      <c r="T13" s="28">
        <v>69.8</v>
      </c>
      <c r="U13" s="271"/>
      <c r="V13" s="271"/>
      <c r="W13" s="61"/>
      <c r="X13" s="73" t="s">
        <v>41</v>
      </c>
      <c r="Y13" s="54"/>
      <c r="Z13" s="54"/>
      <c r="AA13" s="54"/>
      <c r="AB13" s="54"/>
      <c r="AC13" s="54"/>
      <c r="AD13" s="54"/>
      <c r="AE13" s="73">
        <v>0.2</v>
      </c>
      <c r="AF13" s="76"/>
      <c r="AG13" s="54">
        <v>0.25</v>
      </c>
      <c r="AH13" s="54"/>
      <c r="AI13" s="73">
        <v>0.3</v>
      </c>
      <c r="AJ13" s="76"/>
      <c r="AL13" s="101" t="s">
        <v>64</v>
      </c>
      <c r="AM13" s="53"/>
      <c r="AN13" s="97">
        <v>4.9999999999999998E-7</v>
      </c>
      <c r="AQ13" s="290" t="s">
        <v>177</v>
      </c>
      <c r="AR13" s="291"/>
      <c r="AS13" s="291"/>
      <c r="AT13" s="291"/>
      <c r="AU13" s="291"/>
      <c r="AV13" s="291"/>
      <c r="AW13" s="291"/>
      <c r="AX13" s="291"/>
      <c r="AY13" s="291"/>
      <c r="AZ13" s="291"/>
      <c r="BA13" s="292"/>
      <c r="BB13" s="283">
        <v>0.1</v>
      </c>
      <c r="BC13" s="294">
        <v>1</v>
      </c>
    </row>
    <row r="14" spans="1:55" x14ac:dyDescent="0.25">
      <c r="A14" s="266">
        <v>5</v>
      </c>
      <c r="B14" s="266" t="s">
        <v>12</v>
      </c>
      <c r="C14" s="4">
        <v>0.2</v>
      </c>
      <c r="D14" s="8">
        <v>10</v>
      </c>
      <c r="E14" s="9">
        <v>15.4</v>
      </c>
      <c r="F14" s="9">
        <v>18.7</v>
      </c>
      <c r="G14" s="9">
        <v>20.9</v>
      </c>
      <c r="H14" s="9">
        <v>23.6</v>
      </c>
      <c r="I14" s="9">
        <v>25.4</v>
      </c>
      <c r="J14" s="9">
        <v>27.9</v>
      </c>
      <c r="K14" s="10">
        <v>31.9</v>
      </c>
      <c r="L14" s="24">
        <v>33.6</v>
      </c>
      <c r="M14" s="9">
        <v>34.5</v>
      </c>
      <c r="N14" s="9">
        <v>35.4</v>
      </c>
      <c r="O14" s="9">
        <v>36.299999999999997</v>
      </c>
      <c r="P14" s="9">
        <v>37.200000000000003</v>
      </c>
      <c r="Q14" s="9">
        <v>39.9</v>
      </c>
      <c r="R14" s="9">
        <v>41.3</v>
      </c>
      <c r="S14" s="9">
        <v>56.1</v>
      </c>
      <c r="T14" s="29">
        <v>63</v>
      </c>
      <c r="U14" s="266">
        <v>215</v>
      </c>
      <c r="V14" s="266"/>
      <c r="W14" s="61"/>
      <c r="X14" s="73" t="s">
        <v>42</v>
      </c>
      <c r="Y14" s="54"/>
      <c r="Z14" s="54"/>
      <c r="AA14" s="54"/>
      <c r="AB14" s="54"/>
      <c r="AC14" s="54"/>
      <c r="AD14" s="54"/>
      <c r="AE14" s="73">
        <v>0.2</v>
      </c>
      <c r="AF14" s="76"/>
      <c r="AG14" s="54">
        <v>0.3</v>
      </c>
      <c r="AH14" s="54"/>
      <c r="AI14" s="73">
        <v>0.4</v>
      </c>
      <c r="AJ14" s="76"/>
      <c r="AL14" s="101" t="s">
        <v>65</v>
      </c>
      <c r="AM14" s="53"/>
      <c r="AN14" s="97">
        <v>9.9999999999999995E-8</v>
      </c>
      <c r="AQ14" s="293"/>
      <c r="AR14" s="291"/>
      <c r="AS14" s="291"/>
      <c r="AT14" s="291"/>
      <c r="AU14" s="291"/>
      <c r="AV14" s="291"/>
      <c r="AW14" s="291"/>
      <c r="AX14" s="291"/>
      <c r="AY14" s="291"/>
      <c r="AZ14" s="291"/>
      <c r="BA14" s="292"/>
      <c r="BB14" s="283"/>
      <c r="BC14" s="294"/>
    </row>
    <row r="15" spans="1:55" ht="15.75" thickBot="1" x14ac:dyDescent="0.3">
      <c r="A15" s="267"/>
      <c r="B15" s="267"/>
      <c r="C15" s="5">
        <v>0.1</v>
      </c>
      <c r="D15" s="12">
        <v>11.3</v>
      </c>
      <c r="E15" s="13">
        <v>18</v>
      </c>
      <c r="F15" s="13">
        <v>22.1</v>
      </c>
      <c r="G15" s="13">
        <v>24.6</v>
      </c>
      <c r="H15" s="13">
        <v>28.1</v>
      </c>
      <c r="I15" s="13">
        <v>30.5</v>
      </c>
      <c r="J15" s="13">
        <v>33.299999999999997</v>
      </c>
      <c r="K15" s="14">
        <v>36.5</v>
      </c>
      <c r="L15" s="15">
        <v>37.5</v>
      </c>
      <c r="M15" s="13">
        <v>38.6</v>
      </c>
      <c r="N15" s="13">
        <v>39.700000000000003</v>
      </c>
      <c r="O15" s="13">
        <v>40.700000000000003</v>
      </c>
      <c r="P15" s="13">
        <v>41.8</v>
      </c>
      <c r="Q15" s="13">
        <v>45</v>
      </c>
      <c r="R15" s="13">
        <v>46.5</v>
      </c>
      <c r="S15" s="13">
        <v>64</v>
      </c>
      <c r="T15" s="26">
        <v>71.900000000000006</v>
      </c>
      <c r="U15" s="267"/>
      <c r="V15" s="267"/>
      <c r="W15" s="61"/>
      <c r="X15" s="73" t="s">
        <v>43</v>
      </c>
      <c r="Y15" s="54"/>
      <c r="Z15" s="54"/>
      <c r="AA15" s="54"/>
      <c r="AB15" s="54"/>
      <c r="AC15" s="54"/>
      <c r="AD15" s="54"/>
      <c r="AE15" s="73">
        <v>0.2</v>
      </c>
      <c r="AF15" s="76"/>
      <c r="AG15" s="54">
        <v>0.3</v>
      </c>
      <c r="AH15" s="54"/>
      <c r="AI15" s="73">
        <v>0.4</v>
      </c>
      <c r="AJ15" s="76"/>
      <c r="AL15" s="101" t="s">
        <v>66</v>
      </c>
      <c r="AM15" s="53"/>
      <c r="AN15" s="97">
        <v>1.0000000000000001E-9</v>
      </c>
      <c r="AQ15" s="295" t="s">
        <v>178</v>
      </c>
      <c r="AR15" s="296"/>
      <c r="AS15" s="296"/>
      <c r="AT15" s="296"/>
      <c r="AU15" s="296"/>
      <c r="AV15" s="296"/>
      <c r="AW15" s="296"/>
      <c r="AX15" s="296"/>
      <c r="AY15" s="296"/>
      <c r="AZ15" s="296"/>
      <c r="BA15" s="297"/>
      <c r="BB15" s="141">
        <v>0.1</v>
      </c>
      <c r="BC15" s="140">
        <v>1.72</v>
      </c>
    </row>
    <row r="16" spans="1:55" x14ac:dyDescent="0.25">
      <c r="A16" s="270">
        <v>6</v>
      </c>
      <c r="B16" s="270" t="s">
        <v>13</v>
      </c>
      <c r="C16" s="6">
        <v>0.2</v>
      </c>
      <c r="D16" s="16">
        <v>10.9</v>
      </c>
      <c r="E16" s="17">
        <v>15.5</v>
      </c>
      <c r="F16" s="17">
        <v>18.2</v>
      </c>
      <c r="G16" s="17">
        <v>20.2</v>
      </c>
      <c r="H16" s="17">
        <v>22.7</v>
      </c>
      <c r="I16" s="17">
        <v>24.7</v>
      </c>
      <c r="J16" s="17">
        <v>27.5</v>
      </c>
      <c r="K16" s="18">
        <v>32</v>
      </c>
      <c r="L16" s="19">
        <v>34.9</v>
      </c>
      <c r="M16" s="17">
        <v>36</v>
      </c>
      <c r="N16" s="17">
        <v>37.1</v>
      </c>
      <c r="O16" s="17">
        <v>38.200000000000003</v>
      </c>
      <c r="P16" s="17">
        <v>39.299999999999997</v>
      </c>
      <c r="Q16" s="17">
        <v>42.6</v>
      </c>
      <c r="R16" s="17">
        <v>44.6</v>
      </c>
      <c r="S16" s="17">
        <v>61.5</v>
      </c>
      <c r="T16" s="27">
        <v>70.900000000000006</v>
      </c>
      <c r="U16" s="270">
        <v>581</v>
      </c>
      <c r="V16" s="270"/>
      <c r="W16" s="61"/>
      <c r="X16" s="73" t="s">
        <v>44</v>
      </c>
      <c r="Y16" s="54"/>
      <c r="Z16" s="54"/>
      <c r="AA16" s="54"/>
      <c r="AB16" s="54"/>
      <c r="AC16" s="54"/>
      <c r="AD16" s="54"/>
      <c r="AE16" s="73">
        <v>0.1</v>
      </c>
      <c r="AF16" s="76"/>
      <c r="AG16" s="54">
        <v>0.15</v>
      </c>
      <c r="AH16" s="54"/>
      <c r="AI16" s="73">
        <v>0.2</v>
      </c>
      <c r="AJ16" s="76"/>
      <c r="AL16" s="101" t="s">
        <v>67</v>
      </c>
      <c r="AM16" s="53"/>
      <c r="AN16" s="98">
        <v>1E-10</v>
      </c>
    </row>
    <row r="17" spans="1:40" ht="15.75" thickBot="1" x14ac:dyDescent="0.3">
      <c r="A17" s="271"/>
      <c r="B17" s="271"/>
      <c r="C17" s="7">
        <v>0.1</v>
      </c>
      <c r="D17" s="20">
        <v>12.9</v>
      </c>
      <c r="E17" s="21">
        <v>18.5</v>
      </c>
      <c r="F17" s="21">
        <v>21.6</v>
      </c>
      <c r="G17" s="21">
        <v>24</v>
      </c>
      <c r="H17" s="21">
        <v>27.2</v>
      </c>
      <c r="I17" s="21">
        <v>29.5</v>
      </c>
      <c r="J17" s="21">
        <v>32.5</v>
      </c>
      <c r="K17" s="22">
        <v>38</v>
      </c>
      <c r="L17" s="23">
        <v>41.4</v>
      </c>
      <c r="M17" s="21">
        <v>42.7</v>
      </c>
      <c r="N17" s="21">
        <v>44</v>
      </c>
      <c r="O17" s="21">
        <v>45.2</v>
      </c>
      <c r="P17" s="21">
        <v>46.5</v>
      </c>
      <c r="Q17" s="21">
        <v>50.4</v>
      </c>
      <c r="R17" s="21">
        <v>52.6</v>
      </c>
      <c r="S17" s="21">
        <v>73.099999999999994</v>
      </c>
      <c r="T17" s="28">
        <v>83.5</v>
      </c>
      <c r="U17" s="271"/>
      <c r="V17" s="271"/>
      <c r="W17" s="61"/>
      <c r="X17" s="73" t="s">
        <v>45</v>
      </c>
      <c r="Y17" s="54"/>
      <c r="Z17" s="54"/>
      <c r="AA17" s="54"/>
      <c r="AB17" s="54"/>
      <c r="AC17" s="54"/>
      <c r="AD17" s="54"/>
      <c r="AE17" s="73">
        <v>0.05</v>
      </c>
      <c r="AF17" s="76"/>
      <c r="AG17" s="54">
        <v>0.1</v>
      </c>
      <c r="AH17" s="54"/>
      <c r="AI17" s="73">
        <v>0.15</v>
      </c>
      <c r="AJ17" s="76"/>
      <c r="AL17" s="102" t="s">
        <v>232</v>
      </c>
      <c r="AM17" s="83"/>
      <c r="AN17" s="99">
        <v>0</v>
      </c>
    </row>
    <row r="18" spans="1:40" ht="15.75" thickBot="1" x14ac:dyDescent="0.3">
      <c r="A18" s="266">
        <v>7</v>
      </c>
      <c r="B18" s="266" t="s">
        <v>14</v>
      </c>
      <c r="C18" s="4">
        <v>0.2</v>
      </c>
      <c r="D18" s="8">
        <v>10.9</v>
      </c>
      <c r="E18" s="9">
        <v>14.9</v>
      </c>
      <c r="F18" s="9">
        <v>17.399999999999999</v>
      </c>
      <c r="G18" s="9">
        <v>19.100000000000001</v>
      </c>
      <c r="H18" s="9">
        <v>21.4</v>
      </c>
      <c r="I18" s="9">
        <v>23.2</v>
      </c>
      <c r="J18" s="9">
        <v>25.6</v>
      </c>
      <c r="K18" s="10">
        <v>29.7</v>
      </c>
      <c r="L18" s="24">
        <v>33.799999999999997</v>
      </c>
      <c r="M18" s="9">
        <v>36.299999999999997</v>
      </c>
      <c r="N18" s="9">
        <v>38</v>
      </c>
      <c r="O18" s="9">
        <v>39</v>
      </c>
      <c r="P18" s="9">
        <v>39.6</v>
      </c>
      <c r="Q18" s="9">
        <v>41.4</v>
      </c>
      <c r="R18" s="9">
        <v>42.2</v>
      </c>
      <c r="S18" s="9">
        <v>52.3</v>
      </c>
      <c r="T18" s="29">
        <v>56.4</v>
      </c>
      <c r="U18" s="266">
        <v>352</v>
      </c>
      <c r="V18" s="266"/>
      <c r="W18" s="61"/>
      <c r="X18" s="77" t="s">
        <v>102</v>
      </c>
      <c r="Y18" s="78"/>
      <c r="Z18" s="78"/>
      <c r="AA18" s="78"/>
      <c r="AB18" s="78"/>
      <c r="AC18" s="78"/>
      <c r="AD18" s="78"/>
      <c r="AE18" s="77">
        <v>0</v>
      </c>
      <c r="AF18" s="79"/>
      <c r="AG18" s="78">
        <v>0</v>
      </c>
      <c r="AH18" s="78"/>
      <c r="AI18" s="77">
        <v>0</v>
      </c>
      <c r="AJ18" s="79"/>
    </row>
    <row r="19" spans="1:40" ht="15.75" thickBot="1" x14ac:dyDescent="0.3">
      <c r="A19" s="267"/>
      <c r="B19" s="267"/>
      <c r="C19" s="5">
        <v>0.1</v>
      </c>
      <c r="D19" s="12">
        <v>12.6</v>
      </c>
      <c r="E19" s="13">
        <v>17.7</v>
      </c>
      <c r="F19" s="13">
        <v>20.7</v>
      </c>
      <c r="G19" s="13">
        <v>22.8</v>
      </c>
      <c r="H19" s="13">
        <v>25.9</v>
      </c>
      <c r="I19" s="13">
        <v>27.8</v>
      </c>
      <c r="J19" s="13">
        <v>30.9</v>
      </c>
      <c r="K19" s="14">
        <v>36</v>
      </c>
      <c r="L19" s="15">
        <v>41.1</v>
      </c>
      <c r="M19" s="13">
        <v>44.1</v>
      </c>
      <c r="N19" s="13">
        <v>46.6</v>
      </c>
      <c r="O19" s="13">
        <v>47.2</v>
      </c>
      <c r="P19" s="13">
        <v>47.9</v>
      </c>
      <c r="Q19" s="13">
        <v>50</v>
      </c>
      <c r="R19" s="13">
        <v>50.8</v>
      </c>
      <c r="S19" s="13">
        <v>62.5</v>
      </c>
      <c r="T19" s="26">
        <v>67.2</v>
      </c>
      <c r="U19" s="267"/>
      <c r="V19" s="267"/>
      <c r="W19" s="32"/>
    </row>
    <row r="20" spans="1:40" x14ac:dyDescent="0.25">
      <c r="A20" s="270">
        <v>8</v>
      </c>
      <c r="B20" s="270" t="s">
        <v>15</v>
      </c>
      <c r="C20" s="6">
        <v>0.2</v>
      </c>
      <c r="D20" s="16">
        <v>10.8</v>
      </c>
      <c r="E20" s="17">
        <v>15.2</v>
      </c>
      <c r="F20" s="17">
        <v>17.8</v>
      </c>
      <c r="G20" s="17">
        <v>19.600000000000001</v>
      </c>
      <c r="H20" s="17">
        <v>22.1</v>
      </c>
      <c r="I20" s="17">
        <v>23.8</v>
      </c>
      <c r="J20" s="17">
        <v>26.3</v>
      </c>
      <c r="K20" s="18">
        <v>30.5</v>
      </c>
      <c r="L20" s="19">
        <v>36.700000000000003</v>
      </c>
      <c r="M20" s="17">
        <v>40.700000000000003</v>
      </c>
      <c r="N20" s="17">
        <v>41.9</v>
      </c>
      <c r="O20" s="17">
        <v>43.1</v>
      </c>
      <c r="P20" s="17">
        <v>44.3</v>
      </c>
      <c r="Q20" s="17">
        <v>47.9</v>
      </c>
      <c r="R20" s="17">
        <v>50.1</v>
      </c>
      <c r="S20" s="17">
        <v>68.7</v>
      </c>
      <c r="T20" s="27">
        <v>78.900000000000006</v>
      </c>
      <c r="U20" s="270">
        <v>237</v>
      </c>
      <c r="V20" s="270"/>
      <c r="W20" s="32"/>
    </row>
    <row r="21" spans="1:40" ht="15.75" thickBot="1" x14ac:dyDescent="0.3">
      <c r="A21" s="271"/>
      <c r="B21" s="271"/>
      <c r="C21" s="7">
        <v>0.1</v>
      </c>
      <c r="D21" s="20">
        <v>12.3</v>
      </c>
      <c r="E21" s="21">
        <v>17.399999999999999</v>
      </c>
      <c r="F21" s="21">
        <v>20.6</v>
      </c>
      <c r="G21" s="21">
        <v>22.8</v>
      </c>
      <c r="H21" s="21">
        <v>25.9</v>
      </c>
      <c r="I21" s="21">
        <v>28.1</v>
      </c>
      <c r="J21" s="21">
        <v>31.3</v>
      </c>
      <c r="K21" s="22">
        <v>36.6</v>
      </c>
      <c r="L21" s="23">
        <v>41.9</v>
      </c>
      <c r="M21" s="21">
        <v>45</v>
      </c>
      <c r="N21" s="21">
        <v>47.1</v>
      </c>
      <c r="O21" s="21">
        <v>48.6</v>
      </c>
      <c r="P21" s="21">
        <v>50.2</v>
      </c>
      <c r="Q21" s="21">
        <v>54.8</v>
      </c>
      <c r="R21" s="21">
        <v>58.2</v>
      </c>
      <c r="S21" s="21">
        <v>80.5</v>
      </c>
      <c r="T21" s="28">
        <v>95.2</v>
      </c>
      <c r="U21" s="271"/>
      <c r="V21" s="271"/>
      <c r="W21" s="32"/>
      <c r="X21" t="s">
        <v>199</v>
      </c>
    </row>
    <row r="22" spans="1:40" ht="17.25" x14ac:dyDescent="0.25">
      <c r="A22" s="266">
        <v>9</v>
      </c>
      <c r="B22" s="266" t="s">
        <v>16</v>
      </c>
      <c r="C22" s="4">
        <v>0.2</v>
      </c>
      <c r="D22" s="8">
        <v>11.3</v>
      </c>
      <c r="E22" s="9">
        <v>17.100000000000001</v>
      </c>
      <c r="F22" s="9">
        <v>19.399999999999999</v>
      </c>
      <c r="G22" s="9">
        <v>21.6</v>
      </c>
      <c r="H22" s="9">
        <v>23.6</v>
      </c>
      <c r="I22" s="9">
        <v>25.2</v>
      </c>
      <c r="J22" s="9">
        <v>27.6</v>
      </c>
      <c r="K22" s="10">
        <v>31.5</v>
      </c>
      <c r="L22" s="24">
        <v>37.700000000000003</v>
      </c>
      <c r="M22" s="9">
        <v>43.9</v>
      </c>
      <c r="N22" s="9">
        <v>47.4</v>
      </c>
      <c r="O22" s="9">
        <v>48.1</v>
      </c>
      <c r="P22" s="9">
        <v>48.9</v>
      </c>
      <c r="Q22" s="9">
        <v>51.2</v>
      </c>
      <c r="R22" s="9">
        <v>52.8</v>
      </c>
      <c r="S22" s="9">
        <v>63.9</v>
      </c>
      <c r="T22" s="29">
        <v>71</v>
      </c>
      <c r="U22" s="266">
        <v>398</v>
      </c>
      <c r="V22" s="266"/>
      <c r="W22" s="32"/>
      <c r="X22" t="s">
        <v>200</v>
      </c>
      <c r="AB22" t="s">
        <v>203</v>
      </c>
    </row>
    <row r="23" spans="1:40" ht="18" thickBot="1" x14ac:dyDescent="0.3">
      <c r="A23" s="267"/>
      <c r="B23" s="267"/>
      <c r="C23" s="5">
        <v>0.1</v>
      </c>
      <c r="D23" s="12">
        <v>13</v>
      </c>
      <c r="E23" s="13">
        <v>19.899999999999999</v>
      </c>
      <c r="F23" s="13">
        <v>22.8</v>
      </c>
      <c r="G23" s="13">
        <v>25</v>
      </c>
      <c r="H23" s="13">
        <v>27.7</v>
      </c>
      <c r="I23" s="13">
        <v>30</v>
      </c>
      <c r="J23" s="13">
        <v>32.700000000000003</v>
      </c>
      <c r="K23" s="14">
        <v>38.200000000000003</v>
      </c>
      <c r="L23" s="15">
        <v>45.9</v>
      </c>
      <c r="M23" s="13">
        <v>53.6</v>
      </c>
      <c r="N23" s="13">
        <v>56.5</v>
      </c>
      <c r="O23" s="13">
        <v>57.5</v>
      </c>
      <c r="P23" s="13">
        <v>58.5</v>
      </c>
      <c r="Q23" s="13">
        <v>61.5</v>
      </c>
      <c r="R23" s="13">
        <v>63.6</v>
      </c>
      <c r="S23" s="13">
        <v>78.5</v>
      </c>
      <c r="T23" s="26">
        <v>87.7</v>
      </c>
      <c r="U23" s="267"/>
      <c r="V23" s="267"/>
      <c r="W23" s="32"/>
      <c r="X23" t="s">
        <v>201</v>
      </c>
      <c r="AB23" t="s">
        <v>204</v>
      </c>
    </row>
    <row r="24" spans="1:40" ht="17.25" x14ac:dyDescent="0.25">
      <c r="A24" s="270">
        <v>10</v>
      </c>
      <c r="B24" s="270" t="s">
        <v>17</v>
      </c>
      <c r="C24" s="6">
        <v>0.2</v>
      </c>
      <c r="D24" s="16">
        <v>12.1</v>
      </c>
      <c r="E24" s="17">
        <v>17.2</v>
      </c>
      <c r="F24" s="17">
        <v>19.600000000000001</v>
      </c>
      <c r="G24" s="17">
        <v>21.2</v>
      </c>
      <c r="H24" s="17">
        <v>23.8</v>
      </c>
      <c r="I24" s="17">
        <v>25.4</v>
      </c>
      <c r="J24" s="17">
        <v>28</v>
      </c>
      <c r="K24" s="18">
        <v>31.6</v>
      </c>
      <c r="L24" s="19">
        <v>37.700000000000003</v>
      </c>
      <c r="M24" s="17">
        <v>43.8</v>
      </c>
      <c r="N24" s="17">
        <v>49.5</v>
      </c>
      <c r="O24" s="17">
        <v>50.4</v>
      </c>
      <c r="P24" s="17">
        <v>51.3</v>
      </c>
      <c r="Q24" s="17">
        <v>53.9</v>
      </c>
      <c r="R24" s="17">
        <v>55.2</v>
      </c>
      <c r="S24" s="17">
        <v>69.599999999999994</v>
      </c>
      <c r="T24" s="27">
        <v>76.2</v>
      </c>
      <c r="U24" s="270">
        <v>508</v>
      </c>
      <c r="V24" s="270"/>
      <c r="W24" s="32"/>
      <c r="X24" t="s">
        <v>202</v>
      </c>
      <c r="AB24" t="s">
        <v>205</v>
      </c>
    </row>
    <row r="25" spans="1:40" ht="15.75" thickBot="1" x14ac:dyDescent="0.3">
      <c r="A25" s="271"/>
      <c r="B25" s="271"/>
      <c r="C25" s="7">
        <v>0.1</v>
      </c>
      <c r="D25" s="20">
        <v>13.9</v>
      </c>
      <c r="E25" s="21">
        <v>20</v>
      </c>
      <c r="F25" s="21">
        <v>23</v>
      </c>
      <c r="G25" s="21">
        <v>25.1</v>
      </c>
      <c r="H25" s="21">
        <v>28.3</v>
      </c>
      <c r="I25" s="21">
        <v>30.2</v>
      </c>
      <c r="J25" s="21">
        <v>33.299999999999997</v>
      </c>
      <c r="K25" s="22">
        <v>37.9</v>
      </c>
      <c r="L25" s="23">
        <v>45.5</v>
      </c>
      <c r="M25" s="21">
        <v>53</v>
      </c>
      <c r="N25" s="21">
        <v>55.3</v>
      </c>
      <c r="O25" s="21">
        <v>56.4</v>
      </c>
      <c r="P25" s="21">
        <v>57.5</v>
      </c>
      <c r="Q25" s="21">
        <v>60.8</v>
      </c>
      <c r="R25" s="21">
        <v>62.4</v>
      </c>
      <c r="S25" s="21">
        <v>81.2</v>
      </c>
      <c r="T25" s="28">
        <v>89.2</v>
      </c>
      <c r="U25" s="271"/>
      <c r="V25" s="271"/>
      <c r="W25" s="32"/>
    </row>
    <row r="26" spans="1:40" ht="16.5" thickTop="1" thickBot="1" x14ac:dyDescent="0.3">
      <c r="A26" s="266">
        <v>11</v>
      </c>
      <c r="B26" s="266" t="s">
        <v>18</v>
      </c>
      <c r="C26" s="4">
        <v>0.2</v>
      </c>
      <c r="D26" s="8">
        <v>10.199999999999999</v>
      </c>
      <c r="E26" s="9">
        <v>15</v>
      </c>
      <c r="F26" s="9">
        <v>17.600000000000001</v>
      </c>
      <c r="G26" s="9">
        <v>19.2</v>
      </c>
      <c r="H26" s="9">
        <v>21.4</v>
      </c>
      <c r="I26" s="9">
        <v>22.8</v>
      </c>
      <c r="J26" s="9">
        <v>24.9</v>
      </c>
      <c r="K26" s="10">
        <v>28.6</v>
      </c>
      <c r="L26" s="24">
        <v>33</v>
      </c>
      <c r="M26" s="9">
        <v>35.299999999999997</v>
      </c>
      <c r="N26" s="9">
        <v>36.9</v>
      </c>
      <c r="O26" s="9">
        <v>38.200000000000003</v>
      </c>
      <c r="P26" s="9">
        <v>39</v>
      </c>
      <c r="Q26" s="9">
        <v>41.2</v>
      </c>
      <c r="R26" s="9">
        <v>42.6</v>
      </c>
      <c r="S26" s="9">
        <v>53.6</v>
      </c>
      <c r="T26" s="29">
        <v>60.1</v>
      </c>
      <c r="U26" s="266">
        <v>311</v>
      </c>
      <c r="V26" s="266"/>
      <c r="W26" s="32"/>
      <c r="X26" s="175" t="s">
        <v>214</v>
      </c>
      <c r="Y26" s="176"/>
      <c r="Z26" s="182" t="s">
        <v>231</v>
      </c>
    </row>
    <row r="27" spans="1:40" ht="16.5" thickTop="1" thickBot="1" x14ac:dyDescent="0.3">
      <c r="A27" s="267"/>
      <c r="B27" s="267"/>
      <c r="C27" s="5">
        <v>0.1</v>
      </c>
      <c r="D27" s="12">
        <v>11.9</v>
      </c>
      <c r="E27" s="13">
        <v>17.5</v>
      </c>
      <c r="F27" s="13">
        <v>20.7</v>
      </c>
      <c r="G27" s="13">
        <v>22.7</v>
      </c>
      <c r="H27" s="13">
        <v>25.2</v>
      </c>
      <c r="I27" s="13">
        <v>27.1</v>
      </c>
      <c r="J27" s="13">
        <v>29.7</v>
      </c>
      <c r="K27" s="14">
        <v>34.299999999999997</v>
      </c>
      <c r="L27" s="15">
        <v>39.5</v>
      </c>
      <c r="M27" s="13">
        <v>42.3</v>
      </c>
      <c r="N27" s="13">
        <v>44.3</v>
      </c>
      <c r="O27" s="13">
        <v>45.9</v>
      </c>
      <c r="P27" s="13">
        <v>47.6</v>
      </c>
      <c r="Q27" s="13">
        <v>50.3</v>
      </c>
      <c r="R27" s="13">
        <v>51.8</v>
      </c>
      <c r="S27" s="13">
        <v>66.599999999999994</v>
      </c>
      <c r="T27" s="26">
        <v>73.900000000000006</v>
      </c>
      <c r="U27" s="267"/>
      <c r="V27" s="267"/>
      <c r="W27" s="32"/>
      <c r="X27" s="177" t="s">
        <v>8</v>
      </c>
      <c r="Y27" s="180"/>
      <c r="Z27" s="183">
        <v>161</v>
      </c>
    </row>
    <row r="28" spans="1:40" x14ac:dyDescent="0.25">
      <c r="A28" s="270">
        <v>12</v>
      </c>
      <c r="B28" s="270" t="s">
        <v>19</v>
      </c>
      <c r="C28" s="6">
        <v>0.2</v>
      </c>
      <c r="D28" s="16">
        <v>11.3</v>
      </c>
      <c r="E28" s="17">
        <v>16.5</v>
      </c>
      <c r="F28" s="17">
        <v>19.5</v>
      </c>
      <c r="G28" s="17">
        <v>21.1</v>
      </c>
      <c r="H28" s="17">
        <v>23.2</v>
      </c>
      <c r="I28" s="17">
        <v>24.7</v>
      </c>
      <c r="J28" s="17">
        <v>26.9</v>
      </c>
      <c r="K28" s="18">
        <v>30.6</v>
      </c>
      <c r="L28" s="19">
        <v>36.6</v>
      </c>
      <c r="M28" s="17">
        <v>42.5</v>
      </c>
      <c r="N28" s="17">
        <v>43.2</v>
      </c>
      <c r="O28" s="17">
        <v>43.8</v>
      </c>
      <c r="P28" s="17">
        <v>44.5</v>
      </c>
      <c r="Q28" s="17">
        <v>46.4</v>
      </c>
      <c r="R28" s="17">
        <v>46.9</v>
      </c>
      <c r="S28" s="17">
        <v>58.9</v>
      </c>
      <c r="T28" s="27">
        <v>62.5</v>
      </c>
      <c r="U28" s="270">
        <v>240</v>
      </c>
      <c r="V28" s="270"/>
      <c r="W28" s="32"/>
      <c r="X28" s="178" t="s">
        <v>215</v>
      </c>
      <c r="Y28" s="54"/>
      <c r="Z28" s="184">
        <v>144</v>
      </c>
    </row>
    <row r="29" spans="1:40" ht="15.75" thickBot="1" x14ac:dyDescent="0.3">
      <c r="A29" s="271"/>
      <c r="B29" s="271"/>
      <c r="C29" s="7">
        <v>0.1</v>
      </c>
      <c r="D29" s="20">
        <v>13.1</v>
      </c>
      <c r="E29" s="21">
        <v>19.5</v>
      </c>
      <c r="F29" s="21">
        <v>23.2</v>
      </c>
      <c r="G29" s="21">
        <v>25.3</v>
      </c>
      <c r="H29" s="21">
        <v>28.1</v>
      </c>
      <c r="I29" s="21">
        <v>30.2</v>
      </c>
      <c r="J29" s="21">
        <v>33.1</v>
      </c>
      <c r="K29" s="22">
        <v>37.9</v>
      </c>
      <c r="L29" s="23">
        <v>45.7</v>
      </c>
      <c r="M29" s="21">
        <v>52</v>
      </c>
      <c r="N29" s="21">
        <v>52.8</v>
      </c>
      <c r="O29" s="21">
        <v>53.7</v>
      </c>
      <c r="P29" s="21">
        <v>54.6</v>
      </c>
      <c r="Q29" s="21">
        <v>57.2</v>
      </c>
      <c r="R29" s="21">
        <v>58.1</v>
      </c>
      <c r="S29" s="21">
        <v>73.5</v>
      </c>
      <c r="T29" s="28">
        <v>78.900000000000006</v>
      </c>
      <c r="U29" s="271"/>
      <c r="V29" s="271"/>
      <c r="W29" s="32"/>
      <c r="X29" s="178" t="s">
        <v>216</v>
      </c>
      <c r="Y29" s="54"/>
      <c r="Z29" s="184">
        <v>162</v>
      </c>
    </row>
    <row r="30" spans="1:40" x14ac:dyDescent="0.25">
      <c r="A30" s="266">
        <v>13</v>
      </c>
      <c r="B30" s="266" t="s">
        <v>20</v>
      </c>
      <c r="C30" s="4">
        <v>0.2</v>
      </c>
      <c r="D30" s="8">
        <v>12.5</v>
      </c>
      <c r="E30" s="9">
        <v>17.899999999999999</v>
      </c>
      <c r="F30" s="9">
        <v>20.6</v>
      </c>
      <c r="G30" s="9">
        <v>22.2</v>
      </c>
      <c r="H30" s="9">
        <v>24.5</v>
      </c>
      <c r="I30" s="9">
        <v>26.2</v>
      </c>
      <c r="J30" s="9">
        <v>28.4</v>
      </c>
      <c r="K30" s="10">
        <v>32.299999999999997</v>
      </c>
      <c r="L30" s="24">
        <v>38.4</v>
      </c>
      <c r="M30" s="9">
        <v>44</v>
      </c>
      <c r="N30" s="9">
        <v>45.2</v>
      </c>
      <c r="O30" s="9">
        <v>46.5</v>
      </c>
      <c r="P30" s="9">
        <v>47.8</v>
      </c>
      <c r="Q30" s="9">
        <v>51.6</v>
      </c>
      <c r="R30" s="9">
        <v>54.3</v>
      </c>
      <c r="S30" s="9">
        <v>72.599999999999994</v>
      </c>
      <c r="T30" s="29">
        <v>84.6</v>
      </c>
      <c r="U30" s="266">
        <v>540</v>
      </c>
      <c r="V30" s="266"/>
      <c r="W30" s="32"/>
      <c r="X30" s="178" t="s">
        <v>217</v>
      </c>
      <c r="Y30" s="54"/>
      <c r="Z30" s="184">
        <v>143</v>
      </c>
    </row>
    <row r="31" spans="1:40" ht="15.75" thickBot="1" x14ac:dyDescent="0.3">
      <c r="A31" s="267"/>
      <c r="B31" s="267"/>
      <c r="C31" s="5">
        <v>0.1</v>
      </c>
      <c r="D31" s="12">
        <v>14.4</v>
      </c>
      <c r="E31" s="13">
        <v>20.9</v>
      </c>
      <c r="F31" s="13">
        <v>24.2</v>
      </c>
      <c r="G31" s="13">
        <v>26.2</v>
      </c>
      <c r="H31" s="13">
        <v>28.8</v>
      </c>
      <c r="I31" s="13">
        <v>30.7</v>
      </c>
      <c r="J31" s="13">
        <v>33.4</v>
      </c>
      <c r="K31" s="14">
        <v>38</v>
      </c>
      <c r="L31" s="15">
        <v>45.3</v>
      </c>
      <c r="M31" s="13">
        <v>52.2</v>
      </c>
      <c r="N31" s="13">
        <v>53.7</v>
      </c>
      <c r="O31" s="13">
        <v>55.2</v>
      </c>
      <c r="P31" s="13">
        <v>56.6</v>
      </c>
      <c r="Q31" s="13">
        <v>61.1</v>
      </c>
      <c r="R31" s="13">
        <v>64.400000000000006</v>
      </c>
      <c r="S31" s="13">
        <v>85.5</v>
      </c>
      <c r="T31" s="26">
        <v>99.8</v>
      </c>
      <c r="U31" s="267"/>
      <c r="V31" s="267"/>
      <c r="W31" s="32"/>
      <c r="X31" s="178" t="s">
        <v>218</v>
      </c>
      <c r="Y31" s="54"/>
      <c r="Z31" s="184">
        <v>158</v>
      </c>
    </row>
    <row r="32" spans="1:40" x14ac:dyDescent="0.25">
      <c r="A32" s="270">
        <v>14</v>
      </c>
      <c r="B32" s="270" t="s">
        <v>21</v>
      </c>
      <c r="C32" s="6">
        <v>0.2</v>
      </c>
      <c r="D32" s="16">
        <v>11.9</v>
      </c>
      <c r="E32" s="17">
        <v>16.399999999999999</v>
      </c>
      <c r="F32" s="17">
        <v>18.399999999999999</v>
      </c>
      <c r="G32" s="17">
        <v>19.7</v>
      </c>
      <c r="H32" s="17">
        <v>21.8</v>
      </c>
      <c r="I32" s="17">
        <v>23.2</v>
      </c>
      <c r="J32" s="17">
        <v>25.1</v>
      </c>
      <c r="K32" s="18">
        <v>28.6</v>
      </c>
      <c r="L32" s="19">
        <v>32.4</v>
      </c>
      <c r="M32" s="17">
        <v>34.4</v>
      </c>
      <c r="N32" s="17">
        <v>35.9</v>
      </c>
      <c r="O32" s="17">
        <v>37.1</v>
      </c>
      <c r="P32" s="17">
        <v>37.799999999999997</v>
      </c>
      <c r="Q32" s="17">
        <v>40</v>
      </c>
      <c r="R32" s="17">
        <v>41.8</v>
      </c>
      <c r="S32" s="17">
        <v>51.6</v>
      </c>
      <c r="T32" s="27">
        <v>59.1</v>
      </c>
      <c r="U32" s="270">
        <v>441</v>
      </c>
      <c r="V32" s="270"/>
      <c r="W32" s="32"/>
      <c r="X32" s="178" t="s">
        <v>219</v>
      </c>
      <c r="Y32" s="54"/>
      <c r="Z32" s="184">
        <v>139</v>
      </c>
    </row>
    <row r="33" spans="1:26" ht="15.75" thickBot="1" x14ac:dyDescent="0.3">
      <c r="A33" s="271"/>
      <c r="B33" s="271"/>
      <c r="C33" s="7">
        <v>0.1</v>
      </c>
      <c r="D33" s="20">
        <v>13.8</v>
      </c>
      <c r="E33" s="21">
        <v>19.100000000000001</v>
      </c>
      <c r="F33" s="21">
        <v>21.4</v>
      </c>
      <c r="G33" s="21">
        <v>23.2</v>
      </c>
      <c r="H33" s="21">
        <v>25.6</v>
      </c>
      <c r="I33" s="21">
        <v>27.1</v>
      </c>
      <c r="J33" s="21">
        <v>29.4</v>
      </c>
      <c r="K33" s="22">
        <v>33.5</v>
      </c>
      <c r="L33" s="23">
        <v>38</v>
      </c>
      <c r="M33" s="21">
        <v>40.4</v>
      </c>
      <c r="N33" s="21">
        <v>41.2</v>
      </c>
      <c r="O33" s="21">
        <v>42</v>
      </c>
      <c r="P33" s="21">
        <v>42.8</v>
      </c>
      <c r="Q33" s="21">
        <v>45.3</v>
      </c>
      <c r="R33" s="21">
        <v>47.1</v>
      </c>
      <c r="S33" s="21">
        <v>59</v>
      </c>
      <c r="T33" s="28">
        <v>66.900000000000006</v>
      </c>
      <c r="U33" s="271"/>
      <c r="V33" s="271"/>
      <c r="W33" s="32"/>
      <c r="X33" s="178" t="s">
        <v>220</v>
      </c>
      <c r="Y33" s="54"/>
      <c r="Z33" s="184">
        <v>128</v>
      </c>
    </row>
    <row r="34" spans="1:26" x14ac:dyDescent="0.25">
      <c r="A34" s="266">
        <v>15</v>
      </c>
      <c r="B34" s="266" t="s">
        <v>22</v>
      </c>
      <c r="C34" s="4">
        <v>0.2</v>
      </c>
      <c r="D34" s="8">
        <v>10.199999999999999</v>
      </c>
      <c r="E34" s="9">
        <v>15.7</v>
      </c>
      <c r="F34" s="9">
        <v>19.100000000000001</v>
      </c>
      <c r="G34" s="9">
        <v>21.4</v>
      </c>
      <c r="H34" s="9">
        <v>24.5</v>
      </c>
      <c r="I34" s="9">
        <v>25.9</v>
      </c>
      <c r="J34" s="9">
        <v>27.8</v>
      </c>
      <c r="K34" s="10">
        <v>31</v>
      </c>
      <c r="L34" s="24">
        <v>37.700000000000003</v>
      </c>
      <c r="M34" s="9">
        <v>43.1</v>
      </c>
      <c r="N34" s="9">
        <v>43.9</v>
      </c>
      <c r="O34" s="9">
        <v>44.8</v>
      </c>
      <c r="P34" s="9">
        <v>45.6</v>
      </c>
      <c r="Q34" s="9">
        <v>48</v>
      </c>
      <c r="R34" s="9">
        <v>49.7</v>
      </c>
      <c r="S34" s="9">
        <v>61.6</v>
      </c>
      <c r="T34" s="29">
        <v>69.2</v>
      </c>
      <c r="U34" s="266">
        <v>526</v>
      </c>
      <c r="V34" s="266"/>
      <c r="W34" s="32"/>
      <c r="X34" s="178" t="s">
        <v>221</v>
      </c>
      <c r="Y34" s="54"/>
      <c r="Z34" s="184">
        <v>162</v>
      </c>
    </row>
    <row r="35" spans="1:26" ht="15.75" thickBot="1" x14ac:dyDescent="0.3">
      <c r="A35" s="267"/>
      <c r="B35" s="267"/>
      <c r="C35" s="5">
        <v>0.1</v>
      </c>
      <c r="D35" s="12">
        <v>11.6</v>
      </c>
      <c r="E35" s="13">
        <v>18.2</v>
      </c>
      <c r="F35" s="13">
        <v>22.2</v>
      </c>
      <c r="G35" s="13">
        <v>25.1</v>
      </c>
      <c r="H35" s="13">
        <v>28.8</v>
      </c>
      <c r="I35" s="13">
        <v>30.5</v>
      </c>
      <c r="J35" s="13">
        <v>32.9</v>
      </c>
      <c r="K35" s="14">
        <v>36.799999999999997</v>
      </c>
      <c r="L35" s="15">
        <v>44.8</v>
      </c>
      <c r="M35" s="13">
        <v>52.9</v>
      </c>
      <c r="N35" s="13">
        <v>54.7</v>
      </c>
      <c r="O35" s="13">
        <v>55.6</v>
      </c>
      <c r="P35" s="13">
        <v>56.5</v>
      </c>
      <c r="Q35" s="13">
        <v>59.1</v>
      </c>
      <c r="R35" s="13">
        <v>61.2</v>
      </c>
      <c r="S35" s="13">
        <v>72.900000000000006</v>
      </c>
      <c r="T35" s="26">
        <v>81.8</v>
      </c>
      <c r="U35" s="267"/>
      <c r="V35" s="267"/>
      <c r="W35" s="32"/>
      <c r="X35" s="178" t="s">
        <v>222</v>
      </c>
      <c r="Y35" s="54"/>
      <c r="Z35" s="184">
        <v>147</v>
      </c>
    </row>
    <row r="36" spans="1:26" x14ac:dyDescent="0.25">
      <c r="A36" s="270">
        <v>16</v>
      </c>
      <c r="B36" s="270" t="s">
        <v>23</v>
      </c>
      <c r="C36" s="6">
        <v>0.2</v>
      </c>
      <c r="D36" s="16">
        <v>8.9</v>
      </c>
      <c r="E36" s="17">
        <v>14</v>
      </c>
      <c r="F36" s="17">
        <v>16.899999999999999</v>
      </c>
      <c r="G36" s="17">
        <v>18.600000000000001</v>
      </c>
      <c r="H36" s="17">
        <v>21.1</v>
      </c>
      <c r="I36" s="17">
        <v>22.9</v>
      </c>
      <c r="J36" s="17">
        <v>25.4</v>
      </c>
      <c r="K36" s="18">
        <v>29.7</v>
      </c>
      <c r="L36" s="19">
        <v>36.1</v>
      </c>
      <c r="M36" s="17">
        <v>41.8</v>
      </c>
      <c r="N36" s="17">
        <v>42.4</v>
      </c>
      <c r="O36" s="17">
        <v>43</v>
      </c>
      <c r="P36" s="17">
        <v>43.7</v>
      </c>
      <c r="Q36" s="17">
        <v>45.6</v>
      </c>
      <c r="R36" s="17">
        <v>46.8</v>
      </c>
      <c r="S36" s="17">
        <v>56.7</v>
      </c>
      <c r="T36" s="27">
        <v>62.1</v>
      </c>
      <c r="U36" s="270">
        <v>322</v>
      </c>
      <c r="V36" s="270"/>
      <c r="W36" s="32"/>
      <c r="X36" s="178" t="s">
        <v>223</v>
      </c>
      <c r="Y36" s="54"/>
      <c r="Z36" s="184">
        <v>157</v>
      </c>
    </row>
    <row r="37" spans="1:26" ht="15.75" thickBot="1" x14ac:dyDescent="0.3">
      <c r="A37" s="271"/>
      <c r="B37" s="271"/>
      <c r="C37" s="7">
        <v>0.1</v>
      </c>
      <c r="D37" s="20">
        <v>10.1</v>
      </c>
      <c r="E37" s="21">
        <v>16.100000000000001</v>
      </c>
      <c r="F37" s="21">
        <v>19.600000000000001</v>
      </c>
      <c r="G37" s="21">
        <v>22</v>
      </c>
      <c r="H37" s="21">
        <v>25</v>
      </c>
      <c r="I37" s="21">
        <v>27.4</v>
      </c>
      <c r="J37" s="21">
        <v>30.6</v>
      </c>
      <c r="K37" s="22">
        <v>36</v>
      </c>
      <c r="L37" s="23">
        <v>44.1</v>
      </c>
      <c r="M37" s="21">
        <v>52.2</v>
      </c>
      <c r="N37" s="21">
        <v>53.6</v>
      </c>
      <c r="O37" s="21">
        <v>54.2</v>
      </c>
      <c r="P37" s="21">
        <v>54.8</v>
      </c>
      <c r="Q37" s="21">
        <v>56.7</v>
      </c>
      <c r="R37" s="21">
        <v>58.1</v>
      </c>
      <c r="S37" s="21">
        <v>67.3</v>
      </c>
      <c r="T37" s="28">
        <v>73.3</v>
      </c>
      <c r="U37" s="271"/>
      <c r="V37" s="271"/>
      <c r="W37" s="32"/>
      <c r="X37" s="178" t="s">
        <v>224</v>
      </c>
      <c r="Y37" s="54"/>
      <c r="Z37" s="184">
        <v>150</v>
      </c>
    </row>
    <row r="38" spans="1:26" x14ac:dyDescent="0.25">
      <c r="A38" s="266">
        <v>17</v>
      </c>
      <c r="B38" s="266" t="s">
        <v>24</v>
      </c>
      <c r="C38" s="4">
        <v>0.2</v>
      </c>
      <c r="D38" s="8">
        <v>11.9</v>
      </c>
      <c r="E38" s="9">
        <v>16.600000000000001</v>
      </c>
      <c r="F38" s="9">
        <v>19.399999999999999</v>
      </c>
      <c r="G38" s="9">
        <v>21.4</v>
      </c>
      <c r="H38" s="9">
        <v>23.9</v>
      </c>
      <c r="I38" s="9">
        <v>26.2</v>
      </c>
      <c r="J38" s="9">
        <v>28.8</v>
      </c>
      <c r="K38" s="10">
        <v>33</v>
      </c>
      <c r="L38" s="24">
        <v>33.9</v>
      </c>
      <c r="M38" s="9">
        <v>34.799999999999997</v>
      </c>
      <c r="N38" s="9">
        <v>35.6</v>
      </c>
      <c r="O38" s="9">
        <v>36.5</v>
      </c>
      <c r="P38" s="9">
        <v>37.299999999999997</v>
      </c>
      <c r="Q38" s="9">
        <v>39.9</v>
      </c>
      <c r="R38" s="9">
        <v>41.6</v>
      </c>
      <c r="S38" s="9">
        <v>54.4</v>
      </c>
      <c r="T38" s="29">
        <v>62.2</v>
      </c>
      <c r="U38" s="266">
        <v>406</v>
      </c>
      <c r="V38" s="266"/>
      <c r="W38" s="32"/>
      <c r="X38" s="178" t="s">
        <v>225</v>
      </c>
      <c r="Y38" s="54"/>
      <c r="Z38" s="184">
        <v>164</v>
      </c>
    </row>
    <row r="39" spans="1:26" ht="15.75" thickBot="1" x14ac:dyDescent="0.3">
      <c r="A39" s="267"/>
      <c r="B39" s="267"/>
      <c r="C39" s="5">
        <v>0.1</v>
      </c>
      <c r="D39" s="12">
        <v>13.8</v>
      </c>
      <c r="E39" s="13">
        <v>19.3</v>
      </c>
      <c r="F39" s="13">
        <v>22.5</v>
      </c>
      <c r="G39" s="13">
        <v>24.7</v>
      </c>
      <c r="H39" s="13">
        <v>28.1</v>
      </c>
      <c r="I39" s="13">
        <v>30.5</v>
      </c>
      <c r="J39" s="13">
        <v>33.5</v>
      </c>
      <c r="K39" s="14">
        <v>36</v>
      </c>
      <c r="L39" s="15">
        <v>37</v>
      </c>
      <c r="M39" s="13">
        <v>38.1</v>
      </c>
      <c r="N39" s="13">
        <v>39.200000000000003</v>
      </c>
      <c r="O39" s="13">
        <v>40.200000000000003</v>
      </c>
      <c r="P39" s="13">
        <v>41.3</v>
      </c>
      <c r="Q39" s="13">
        <v>44.5</v>
      </c>
      <c r="R39" s="13">
        <v>46.7</v>
      </c>
      <c r="S39" s="13">
        <v>62.4</v>
      </c>
      <c r="T39" s="26">
        <v>72.2</v>
      </c>
      <c r="U39" s="267"/>
      <c r="V39" s="267"/>
      <c r="W39" s="32"/>
      <c r="X39" s="178" t="s">
        <v>226</v>
      </c>
      <c r="Y39" s="54"/>
      <c r="Z39" s="184">
        <v>143</v>
      </c>
    </row>
    <row r="40" spans="1:26" x14ac:dyDescent="0.25">
      <c r="A40" s="270">
        <v>18</v>
      </c>
      <c r="B40" s="270" t="s">
        <v>25</v>
      </c>
      <c r="C40" s="6">
        <v>0.2</v>
      </c>
      <c r="D40" s="16">
        <v>8.9</v>
      </c>
      <c r="E40" s="17">
        <v>13.7</v>
      </c>
      <c r="F40" s="17">
        <v>16.600000000000001</v>
      </c>
      <c r="G40" s="17">
        <v>17.899999999999999</v>
      </c>
      <c r="H40" s="17">
        <v>19.600000000000001</v>
      </c>
      <c r="I40" s="17">
        <v>21</v>
      </c>
      <c r="J40" s="17">
        <v>22.9</v>
      </c>
      <c r="K40" s="18">
        <v>26</v>
      </c>
      <c r="L40" s="19">
        <v>30.3</v>
      </c>
      <c r="M40" s="17">
        <v>32.4</v>
      </c>
      <c r="N40" s="17">
        <v>33.9</v>
      </c>
      <c r="O40" s="17">
        <v>34.700000000000003</v>
      </c>
      <c r="P40" s="17">
        <v>35.5</v>
      </c>
      <c r="Q40" s="17">
        <v>37.9</v>
      </c>
      <c r="R40" s="17">
        <v>40</v>
      </c>
      <c r="S40" s="17">
        <v>50.6</v>
      </c>
      <c r="T40" s="27">
        <v>59.2</v>
      </c>
      <c r="U40" s="270">
        <v>181</v>
      </c>
      <c r="V40" s="270"/>
      <c r="W40" s="32"/>
      <c r="X40" s="178" t="s">
        <v>227</v>
      </c>
      <c r="Y40" s="54"/>
      <c r="Z40" s="184">
        <v>170</v>
      </c>
    </row>
    <row r="41" spans="1:26" ht="15.75" thickBot="1" x14ac:dyDescent="0.3">
      <c r="A41" s="271"/>
      <c r="B41" s="271"/>
      <c r="C41" s="7">
        <v>0.1</v>
      </c>
      <c r="D41" s="20">
        <v>10.4</v>
      </c>
      <c r="E41" s="21">
        <v>16</v>
      </c>
      <c r="F41" s="21">
        <v>19.399999999999999</v>
      </c>
      <c r="G41" s="21">
        <v>20.9</v>
      </c>
      <c r="H41" s="21">
        <v>23</v>
      </c>
      <c r="I41" s="21">
        <v>24.7</v>
      </c>
      <c r="J41" s="21">
        <v>26.9</v>
      </c>
      <c r="K41" s="22">
        <v>30.5</v>
      </c>
      <c r="L41" s="23">
        <v>35.6</v>
      </c>
      <c r="M41" s="21">
        <v>37.5</v>
      </c>
      <c r="N41" s="21">
        <v>38.5</v>
      </c>
      <c r="O41" s="21">
        <v>39.4</v>
      </c>
      <c r="P41" s="21">
        <v>40.299999999999997</v>
      </c>
      <c r="Q41" s="21">
        <v>43</v>
      </c>
      <c r="R41" s="21">
        <v>45.4</v>
      </c>
      <c r="S41" s="21">
        <v>57.4</v>
      </c>
      <c r="T41" s="28">
        <v>67.400000000000006</v>
      </c>
      <c r="U41" s="271"/>
      <c r="V41" s="271"/>
      <c r="W41" s="32"/>
      <c r="X41" s="178" t="s">
        <v>22</v>
      </c>
      <c r="Y41" s="54"/>
      <c r="Z41" s="184">
        <v>166</v>
      </c>
    </row>
    <row r="42" spans="1:26" x14ac:dyDescent="0.25">
      <c r="A42" s="266">
        <v>19</v>
      </c>
      <c r="B42" s="266" t="s">
        <v>26</v>
      </c>
      <c r="C42" s="4">
        <v>0.2</v>
      </c>
      <c r="D42" s="8">
        <v>9.4</v>
      </c>
      <c r="E42" s="9">
        <v>14</v>
      </c>
      <c r="F42" s="9">
        <v>16.7</v>
      </c>
      <c r="G42" s="9">
        <v>18.8</v>
      </c>
      <c r="H42" s="9">
        <v>21.6</v>
      </c>
      <c r="I42" s="9">
        <v>23.2</v>
      </c>
      <c r="J42" s="9">
        <v>25.7</v>
      </c>
      <c r="K42" s="10">
        <v>29.8</v>
      </c>
      <c r="L42" s="24">
        <v>36.299999999999997</v>
      </c>
      <c r="M42" s="9">
        <v>42.7</v>
      </c>
      <c r="N42" s="9">
        <v>47.6</v>
      </c>
      <c r="O42" s="9">
        <v>48.7</v>
      </c>
      <c r="P42" s="9">
        <v>49.9</v>
      </c>
      <c r="Q42" s="9">
        <v>53.3</v>
      </c>
      <c r="R42" s="9">
        <v>55.2</v>
      </c>
      <c r="S42" s="9">
        <v>73.3</v>
      </c>
      <c r="T42" s="29">
        <v>82.4</v>
      </c>
      <c r="U42" s="266">
        <v>345</v>
      </c>
      <c r="V42" s="266"/>
      <c r="W42" s="32"/>
      <c r="X42" s="178" t="s">
        <v>228</v>
      </c>
      <c r="Y42" s="54"/>
      <c r="Z42" s="184">
        <v>158</v>
      </c>
    </row>
    <row r="43" spans="1:26" ht="15.75" thickBot="1" x14ac:dyDescent="0.3">
      <c r="A43" s="267"/>
      <c r="B43" s="267"/>
      <c r="C43" s="5">
        <v>0.1</v>
      </c>
      <c r="D43" s="12">
        <v>10.7</v>
      </c>
      <c r="E43" s="13">
        <v>16</v>
      </c>
      <c r="F43" s="13">
        <v>19.2</v>
      </c>
      <c r="G43" s="13">
        <v>21.6</v>
      </c>
      <c r="H43" s="13">
        <v>24.8</v>
      </c>
      <c r="I43" s="13">
        <v>26.9</v>
      </c>
      <c r="J43" s="13">
        <v>29.7</v>
      </c>
      <c r="K43" s="14">
        <v>34.6</v>
      </c>
      <c r="L43" s="15">
        <v>42.2</v>
      </c>
      <c r="M43" s="13">
        <v>49.8</v>
      </c>
      <c r="N43" s="13">
        <v>56.2</v>
      </c>
      <c r="O43" s="13">
        <v>57.6</v>
      </c>
      <c r="P43" s="13">
        <v>59</v>
      </c>
      <c r="Q43" s="13">
        <v>63.3</v>
      </c>
      <c r="R43" s="13">
        <v>66</v>
      </c>
      <c r="S43" s="13">
        <v>87.7</v>
      </c>
      <c r="T43" s="26">
        <v>100</v>
      </c>
      <c r="U43" s="267"/>
      <c r="V43" s="267"/>
      <c r="W43" s="32"/>
      <c r="X43" s="178" t="s">
        <v>229</v>
      </c>
      <c r="Y43" s="54"/>
      <c r="Z43" s="184">
        <v>170</v>
      </c>
    </row>
    <row r="44" spans="1:26" x14ac:dyDescent="0.25">
      <c r="A44" s="270">
        <v>20</v>
      </c>
      <c r="B44" s="270" t="s">
        <v>27</v>
      </c>
      <c r="C44" s="6">
        <v>0.2</v>
      </c>
      <c r="D44" s="16">
        <v>9.8000000000000007</v>
      </c>
      <c r="E44" s="17">
        <v>13.4</v>
      </c>
      <c r="F44" s="17">
        <v>16.2</v>
      </c>
      <c r="G44" s="17">
        <v>18.3</v>
      </c>
      <c r="H44" s="17">
        <v>21.5</v>
      </c>
      <c r="I44" s="17">
        <v>25.2</v>
      </c>
      <c r="J44" s="17">
        <v>27.5</v>
      </c>
      <c r="K44" s="18">
        <v>34.799999999999997</v>
      </c>
      <c r="L44" s="19">
        <v>37.6</v>
      </c>
      <c r="M44" s="17">
        <v>38.200000000000003</v>
      </c>
      <c r="N44" s="17">
        <v>38.700000000000003</v>
      </c>
      <c r="O44" s="17">
        <v>39.200000000000003</v>
      </c>
      <c r="P44" s="17">
        <v>39.799999999999997</v>
      </c>
      <c r="Q44" s="17">
        <v>41.4</v>
      </c>
      <c r="R44" s="17">
        <v>42.6</v>
      </c>
      <c r="S44" s="17">
        <v>50.5</v>
      </c>
      <c r="T44" s="27">
        <v>55.6</v>
      </c>
      <c r="U44" s="270">
        <v>255</v>
      </c>
      <c r="V44" s="270"/>
      <c r="W44" s="32"/>
      <c r="X44" s="178" t="s">
        <v>26</v>
      </c>
      <c r="Y44" s="54"/>
      <c r="Z44" s="184">
        <v>151</v>
      </c>
    </row>
    <row r="45" spans="1:26" ht="15.75" thickBot="1" x14ac:dyDescent="0.3">
      <c r="A45" s="271"/>
      <c r="B45" s="271"/>
      <c r="C45" s="7">
        <v>0.1</v>
      </c>
      <c r="D45" s="20">
        <v>12.2</v>
      </c>
      <c r="E45" s="21">
        <v>16.100000000000001</v>
      </c>
      <c r="F45" s="21">
        <v>19.5</v>
      </c>
      <c r="G45" s="21">
        <v>22.1</v>
      </c>
      <c r="H45" s="21">
        <v>26.4</v>
      </c>
      <c r="I45" s="21">
        <v>31.4</v>
      </c>
      <c r="J45" s="21">
        <v>34</v>
      </c>
      <c r="K45" s="22">
        <v>42.5</v>
      </c>
      <c r="L45" s="23">
        <v>43.8</v>
      </c>
      <c r="M45" s="21">
        <v>44.4</v>
      </c>
      <c r="N45" s="21">
        <v>45</v>
      </c>
      <c r="O45" s="21">
        <v>45.6</v>
      </c>
      <c r="P45" s="21">
        <v>46.2</v>
      </c>
      <c r="Q45" s="21">
        <v>48.1</v>
      </c>
      <c r="R45" s="21">
        <v>49.3</v>
      </c>
      <c r="S45" s="21">
        <v>58.3</v>
      </c>
      <c r="T45" s="28">
        <v>64</v>
      </c>
      <c r="U45" s="271"/>
      <c r="V45" s="271"/>
      <c r="W45" s="32"/>
      <c r="X45" s="178" t="s">
        <v>230</v>
      </c>
      <c r="Y45" s="54"/>
      <c r="Z45" s="184">
        <v>170</v>
      </c>
    </row>
    <row r="46" spans="1:26" ht="15.75" thickBot="1" x14ac:dyDescent="0.3">
      <c r="A46" s="266">
        <v>21</v>
      </c>
      <c r="B46" s="266" t="s">
        <v>28</v>
      </c>
      <c r="C46" s="4">
        <v>0.2</v>
      </c>
      <c r="D46" s="8">
        <v>12.1</v>
      </c>
      <c r="E46" s="9">
        <v>17.600000000000001</v>
      </c>
      <c r="F46" s="9">
        <v>20.6</v>
      </c>
      <c r="G46" s="9">
        <v>22.6</v>
      </c>
      <c r="H46" s="9">
        <v>25.4</v>
      </c>
      <c r="I46" s="9">
        <v>27.1</v>
      </c>
      <c r="J46" s="9">
        <v>29.5</v>
      </c>
      <c r="K46" s="10">
        <v>33.6</v>
      </c>
      <c r="L46" s="24">
        <v>39</v>
      </c>
      <c r="M46" s="9">
        <v>39.700000000000003</v>
      </c>
      <c r="N46" s="9">
        <v>40.4</v>
      </c>
      <c r="O46" s="9">
        <v>41.1</v>
      </c>
      <c r="P46" s="9">
        <v>41.8</v>
      </c>
      <c r="Q46" s="9">
        <v>43.9</v>
      </c>
      <c r="R46" s="9">
        <v>45</v>
      </c>
      <c r="S46" s="9">
        <v>56.8</v>
      </c>
      <c r="T46" s="29">
        <v>62.1</v>
      </c>
      <c r="U46" s="266">
        <v>306</v>
      </c>
      <c r="V46" s="266"/>
      <c r="W46" s="32"/>
      <c r="X46" s="179" t="s">
        <v>28</v>
      </c>
      <c r="Y46" s="181"/>
      <c r="Z46" s="185">
        <v>175</v>
      </c>
    </row>
    <row r="47" spans="1:26" ht="16.5" thickTop="1" thickBot="1" x14ac:dyDescent="0.3">
      <c r="A47" s="267"/>
      <c r="B47" s="267"/>
      <c r="C47" s="5">
        <v>0.1</v>
      </c>
      <c r="D47" s="12">
        <v>14</v>
      </c>
      <c r="E47" s="13">
        <v>20.7</v>
      </c>
      <c r="F47" s="13">
        <v>24.4</v>
      </c>
      <c r="G47" s="13">
        <v>26.8</v>
      </c>
      <c r="H47" s="13">
        <v>30.1</v>
      </c>
      <c r="I47" s="13">
        <v>32.200000000000003</v>
      </c>
      <c r="J47" s="13">
        <v>35.200000000000003</v>
      </c>
      <c r="K47" s="14">
        <v>40.1</v>
      </c>
      <c r="L47" s="15">
        <v>45.5</v>
      </c>
      <c r="M47" s="13">
        <v>46.4</v>
      </c>
      <c r="N47" s="13">
        <v>47.2</v>
      </c>
      <c r="O47" s="13">
        <v>48</v>
      </c>
      <c r="P47" s="13">
        <v>48.8</v>
      </c>
      <c r="Q47" s="13">
        <v>51.3</v>
      </c>
      <c r="R47" s="13">
        <v>52.2</v>
      </c>
      <c r="S47" s="13">
        <v>66.599999999999994</v>
      </c>
      <c r="T47" s="26">
        <v>71.8</v>
      </c>
      <c r="U47" s="267"/>
      <c r="V47" s="267"/>
      <c r="W47" s="32"/>
    </row>
    <row r="48" spans="1:26" x14ac:dyDescent="0.25">
      <c r="A48" s="270">
        <v>22</v>
      </c>
      <c r="B48" s="270" t="s">
        <v>138</v>
      </c>
      <c r="C48" s="6">
        <v>0.2</v>
      </c>
      <c r="D48" s="16">
        <v>10.4</v>
      </c>
      <c r="E48" s="17">
        <v>14.5</v>
      </c>
      <c r="F48" s="17">
        <v>17</v>
      </c>
      <c r="G48" s="17">
        <v>19.399999999999999</v>
      </c>
      <c r="H48" s="17">
        <v>22.7</v>
      </c>
      <c r="I48" s="17">
        <v>25.7</v>
      </c>
      <c r="J48" s="17">
        <v>30</v>
      </c>
      <c r="K48" s="18">
        <v>39.700000000000003</v>
      </c>
      <c r="L48" s="19">
        <v>48.7</v>
      </c>
      <c r="M48" s="17">
        <v>57.8</v>
      </c>
      <c r="N48" s="17">
        <v>66.8</v>
      </c>
      <c r="O48" s="17">
        <v>75.8</v>
      </c>
      <c r="P48" s="17">
        <v>84.9</v>
      </c>
      <c r="Q48" s="17">
        <v>99.1</v>
      </c>
      <c r="R48" s="17">
        <v>103.7</v>
      </c>
      <c r="S48" s="17">
        <v>155.69999999999999</v>
      </c>
      <c r="T48" s="27">
        <v>178.8</v>
      </c>
      <c r="U48" s="270" t="s">
        <v>29</v>
      </c>
      <c r="V48" s="270"/>
      <c r="W48" s="32"/>
    </row>
    <row r="49" spans="1:23" ht="15.75" thickBot="1" x14ac:dyDescent="0.3">
      <c r="A49" s="271"/>
      <c r="B49" s="271"/>
      <c r="C49" s="7">
        <v>0.1</v>
      </c>
      <c r="D49" s="20">
        <v>11.9</v>
      </c>
      <c r="E49" s="21">
        <v>16.7</v>
      </c>
      <c r="F49" s="21">
        <v>19.600000000000001</v>
      </c>
      <c r="G49" s="21">
        <v>22.2</v>
      </c>
      <c r="H49" s="21">
        <v>26.1</v>
      </c>
      <c r="I49" s="21">
        <v>29.5</v>
      </c>
      <c r="J49" s="21">
        <v>34.6</v>
      </c>
      <c r="K49" s="22">
        <v>45.7</v>
      </c>
      <c r="L49" s="23">
        <v>56.2</v>
      </c>
      <c r="M49" s="21">
        <v>66.599999999999994</v>
      </c>
      <c r="N49" s="21">
        <v>77</v>
      </c>
      <c r="O49" s="21">
        <v>87.5</v>
      </c>
      <c r="P49" s="21">
        <v>97.9</v>
      </c>
      <c r="Q49" s="21">
        <v>122.5</v>
      </c>
      <c r="R49" s="21">
        <v>129.6</v>
      </c>
      <c r="S49" s="21">
        <v>200.5</v>
      </c>
      <c r="T49" s="28">
        <v>235.2</v>
      </c>
      <c r="U49" s="271"/>
      <c r="V49" s="271"/>
      <c r="W49" s="32"/>
    </row>
    <row r="52" spans="1:23" x14ac:dyDescent="0.25">
      <c r="B52" s="33"/>
    </row>
    <row r="53" spans="1:23" x14ac:dyDescent="0.25">
      <c r="B53" s="33"/>
    </row>
    <row r="54" spans="1:23" x14ac:dyDescent="0.25">
      <c r="B54" s="33"/>
    </row>
    <row r="55" spans="1:23" x14ac:dyDescent="0.25">
      <c r="B55" s="33"/>
    </row>
    <row r="56" spans="1:23" x14ac:dyDescent="0.25">
      <c r="B56" s="33"/>
    </row>
    <row r="57" spans="1:23" x14ac:dyDescent="0.25">
      <c r="B57" s="33"/>
    </row>
    <row r="58" spans="1:23" x14ac:dyDescent="0.25">
      <c r="B58" s="33"/>
    </row>
    <row r="59" spans="1:23" x14ac:dyDescent="0.25">
      <c r="B59" s="33"/>
    </row>
    <row r="60" spans="1:23" x14ac:dyDescent="0.25">
      <c r="B60" s="33"/>
    </row>
    <row r="61" spans="1:23" x14ac:dyDescent="0.25">
      <c r="B61" s="33"/>
    </row>
    <row r="69" spans="9:10" x14ac:dyDescent="0.25">
      <c r="I69" s="262"/>
      <c r="J69" s="262"/>
    </row>
    <row r="70" spans="9:10" x14ac:dyDescent="0.25">
      <c r="I70" s="262"/>
      <c r="J70" s="262"/>
    </row>
    <row r="71" spans="9:10" x14ac:dyDescent="0.25">
      <c r="I71" s="262"/>
      <c r="J71" s="262"/>
    </row>
    <row r="72" spans="9:10" x14ac:dyDescent="0.25">
      <c r="I72" s="262"/>
      <c r="J72" s="262"/>
    </row>
    <row r="73" spans="9:10" x14ac:dyDescent="0.25">
      <c r="I73" s="262"/>
      <c r="J73" s="262"/>
    </row>
    <row r="74" spans="9:10" x14ac:dyDescent="0.25">
      <c r="I74" s="262"/>
      <c r="J74" s="262"/>
    </row>
    <row r="75" spans="9:10" x14ac:dyDescent="0.25">
      <c r="I75" s="262"/>
      <c r="J75" s="262"/>
    </row>
    <row r="76" spans="9:10" x14ac:dyDescent="0.25">
      <c r="I76" s="262"/>
      <c r="J76" s="262"/>
    </row>
    <row r="77" spans="9:10" x14ac:dyDescent="0.25">
      <c r="I77" s="262"/>
      <c r="J77" s="262"/>
    </row>
    <row r="78" spans="9:10" x14ac:dyDescent="0.25">
      <c r="I78" s="262"/>
      <c r="J78" s="262"/>
    </row>
    <row r="79" spans="9:10" x14ac:dyDescent="0.25">
      <c r="I79" s="262"/>
      <c r="J79" s="262"/>
    </row>
    <row r="80" spans="9:10" x14ac:dyDescent="0.25">
      <c r="I80" s="262"/>
      <c r="J80" s="262"/>
    </row>
    <row r="81" spans="9:10" x14ac:dyDescent="0.25">
      <c r="I81" s="262"/>
      <c r="J81" s="262"/>
    </row>
    <row r="82" spans="9:10" x14ac:dyDescent="0.25">
      <c r="I82" s="262"/>
      <c r="J82" s="262"/>
    </row>
    <row r="83" spans="9:10" x14ac:dyDescent="0.25">
      <c r="I83" s="262"/>
      <c r="J83" s="262"/>
    </row>
  </sheetData>
  <mergeCells count="101">
    <mergeCell ref="BB13:BB14"/>
    <mergeCell ref="BC13:BC14"/>
    <mergeCell ref="AQ15:BA15"/>
    <mergeCell ref="AQ2:BA3"/>
    <mergeCell ref="AQ4:BA6"/>
    <mergeCell ref="AQ7:BA9"/>
    <mergeCell ref="AQ10:BA12"/>
    <mergeCell ref="BB4:BB12"/>
    <mergeCell ref="BC4:BC12"/>
    <mergeCell ref="C3:C5"/>
    <mergeCell ref="D3:K3"/>
    <mergeCell ref="L3:T3"/>
    <mergeCell ref="D5:T5"/>
    <mergeCell ref="A3:A5"/>
    <mergeCell ref="B3:B5"/>
    <mergeCell ref="A10:A11"/>
    <mergeCell ref="B10:B11"/>
    <mergeCell ref="AQ13:BA14"/>
    <mergeCell ref="A12:A13"/>
    <mergeCell ref="B12:B13"/>
    <mergeCell ref="U6:V7"/>
    <mergeCell ref="U8:V9"/>
    <mergeCell ref="U10:V11"/>
    <mergeCell ref="U12:V13"/>
    <mergeCell ref="A6:A7"/>
    <mergeCell ref="B6:B7"/>
    <mergeCell ref="A8:A9"/>
    <mergeCell ref="B8:B9"/>
    <mergeCell ref="A14:A15"/>
    <mergeCell ref="B14:B15"/>
    <mergeCell ref="U14:V15"/>
    <mergeCell ref="A16:A17"/>
    <mergeCell ref="B16:B17"/>
    <mergeCell ref="U16:V17"/>
    <mergeCell ref="A18:A19"/>
    <mergeCell ref="B18:B19"/>
    <mergeCell ref="U18:V19"/>
    <mergeCell ref="A20:A21"/>
    <mergeCell ref="B20:B21"/>
    <mergeCell ref="U20:V21"/>
    <mergeCell ref="A22:A23"/>
    <mergeCell ref="B22:B23"/>
    <mergeCell ref="U22:V23"/>
    <mergeCell ref="A24:A25"/>
    <mergeCell ref="B24:B25"/>
    <mergeCell ref="U24:V25"/>
    <mergeCell ref="A36:A37"/>
    <mergeCell ref="B36:B37"/>
    <mergeCell ref="U36:V37"/>
    <mergeCell ref="A26:A27"/>
    <mergeCell ref="B26:B27"/>
    <mergeCell ref="U26:V27"/>
    <mergeCell ref="A28:A29"/>
    <mergeCell ref="B28:B29"/>
    <mergeCell ref="U28:V29"/>
    <mergeCell ref="A30:A31"/>
    <mergeCell ref="B30:B31"/>
    <mergeCell ref="U30:V31"/>
    <mergeCell ref="A46:A47"/>
    <mergeCell ref="B46:B47"/>
    <mergeCell ref="U46:V47"/>
    <mergeCell ref="A48:A49"/>
    <mergeCell ref="B48:B49"/>
    <mergeCell ref="U48:V49"/>
    <mergeCell ref="X3:AD5"/>
    <mergeCell ref="A42:A43"/>
    <mergeCell ref="B42:B43"/>
    <mergeCell ref="U42:V43"/>
    <mergeCell ref="A44:A45"/>
    <mergeCell ref="B44:B45"/>
    <mergeCell ref="U44:V45"/>
    <mergeCell ref="A38:A39"/>
    <mergeCell ref="B38:B39"/>
    <mergeCell ref="A32:A33"/>
    <mergeCell ref="B32:B33"/>
    <mergeCell ref="U32:V33"/>
    <mergeCell ref="U38:V39"/>
    <mergeCell ref="A40:A41"/>
    <mergeCell ref="B40:B41"/>
    <mergeCell ref="U40:V41"/>
    <mergeCell ref="A34:A35"/>
    <mergeCell ref="B34:B35"/>
    <mergeCell ref="AL2:AM2"/>
    <mergeCell ref="I73:J73"/>
    <mergeCell ref="I81:J81"/>
    <mergeCell ref="I82:J82"/>
    <mergeCell ref="I83:J83"/>
    <mergeCell ref="I74:J74"/>
    <mergeCell ref="I75:J75"/>
    <mergeCell ref="I76:J76"/>
    <mergeCell ref="I77:J77"/>
    <mergeCell ref="I78:J78"/>
    <mergeCell ref="I79:J79"/>
    <mergeCell ref="I80:J80"/>
    <mergeCell ref="I69:J69"/>
    <mergeCell ref="I70:J70"/>
    <mergeCell ref="I71:J71"/>
    <mergeCell ref="I72:J72"/>
    <mergeCell ref="AE3:AJ3"/>
    <mergeCell ref="U34:V35"/>
    <mergeCell ref="U3:V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MAPA</vt:lpstr>
      <vt:lpstr>DATA</vt:lpstr>
      <vt:lpstr>DATA!měření</vt:lpstr>
      <vt:lpstr>měření</vt:lpstr>
    </vt:vector>
  </TitlesOfParts>
  <Company>Ing. Jaroslav Prokes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Matěj</dc:creator>
  <cp:lastModifiedBy>Matěj Pečenka</cp:lastModifiedBy>
  <cp:lastPrinted>2023-04-05T08:52:21Z</cp:lastPrinted>
  <dcterms:created xsi:type="dcterms:W3CDTF">2016-07-06T11:58:28Z</dcterms:created>
  <dcterms:modified xsi:type="dcterms:W3CDTF">2023-08-24T08:08:26Z</dcterms:modified>
</cp:coreProperties>
</file>